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Default Extension="jpg" ContentType="image/jpe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8.xml" ContentType="application/vnd.openxmlformats-officedocument.drawing+xml"/>
  <Override PartName="/xl/drawings/drawing9.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0.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1.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2.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3.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4.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5.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6.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7.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8.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9.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20.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21.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22.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23.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24.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2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codeName="ThisWorkbook" defaultThemeVersion="153222"/>
  <mc:AlternateContent xmlns:mc="http://schemas.openxmlformats.org/markup-compatibility/2006">
    <mc:Choice Requires="x15">
      <x15ac:absPath xmlns:x15ac="http://schemas.microsoft.com/office/spreadsheetml/2010/11/ac" url="C:\Users\ACMS5\Desktop\SBM Presentation 2018 Contextualized Manual\New Revitalized SBM E-tool - Copy\"/>
    </mc:Choice>
  </mc:AlternateContent>
  <workbookProtection workbookPassword="E89B" lockStructure="1"/>
  <bookViews>
    <workbookView xWindow="0" yWindow="0" windowWidth="11925" windowHeight="4560" tabRatio="0" firstSheet="1" activeTab="1"/>
  </bookViews>
  <sheets>
    <sheet name="Sheet1" sheetId="25" r:id="rId1"/>
    <sheet name="Input Menu" sheetId="1" r:id="rId2"/>
    <sheet name="Maintenance" sheetId="2" r:id="rId3"/>
    <sheet name="Main Menu" sheetId="3" r:id="rId4"/>
    <sheet name="Sec. Acc1, NAT2, CR1, CSR1" sheetId="4" state="hidden" r:id="rId5"/>
    <sheet name="Sec. acc2, NAT1, CR1, CSR1" sheetId="5" state="hidden" r:id="rId6"/>
    <sheet name="Sec. acc opt2 and NAT opt2" sheetId="6" state="hidden" r:id="rId7"/>
    <sheet name="blank" sheetId="24" r:id="rId8"/>
    <sheet name="3Elem. ER, CR1, CSR2, NAT1" sheetId="7" r:id="rId9"/>
    <sheet name="2Elem. ER, CR1, CSR1, NAT2" sheetId="8" r:id="rId10"/>
    <sheet name="1Elem. ER, CR1, CSR1, NAT1" sheetId="9" r:id="rId11"/>
    <sheet name="9Elem. PR, CR1, CSR1, NAT1" sheetId="10" r:id="rId12"/>
    <sheet name="10Elem. PR, CR1, CSR1, NAT2" sheetId="11" r:id="rId13"/>
    <sheet name="4Elem. ER, CR1, CSR2, NAT2" sheetId="12" state="hidden" r:id="rId14"/>
    <sheet name="5Elem. ER, CR2, CSR1, NAT1" sheetId="13" state="hidden" r:id="rId15"/>
    <sheet name="6Elem. ER, CR2, CSR1, NAT2" sheetId="14" state="hidden" r:id="rId16"/>
    <sheet name="7Elem. ER, CR2, CSR2, NAT1" sheetId="15" state="hidden" r:id="rId17"/>
    <sheet name="8Elem. ER, CR2, CSR2, NAT2" sheetId="16" state="hidden" r:id="rId18"/>
    <sheet name="11Elem. PR, CR1, CSR2, NAT1" sheetId="17" state="hidden" r:id="rId19"/>
    <sheet name="12Elem. PR, CR1, CSR2, NAT2" sheetId="18" state="hidden" r:id="rId20"/>
    <sheet name="13Elem. PR, CR2, CSR1, NAT1" sheetId="19" state="hidden" r:id="rId21"/>
    <sheet name="14Elem. PR, CR2, CSR1, NAT2" sheetId="20" r:id="rId22"/>
    <sheet name="15Elem. PR, CR2, CSR2, NAT1" sheetId="21" state="hidden" r:id="rId23"/>
    <sheet name="16Elem. PR, CR2, CSR2, NAT2" sheetId="22" state="hidden" r:id="rId24"/>
    <sheet name="Document Analysis, Obs. Discuss" sheetId="23" r:id="rId25"/>
  </sheets>
  <functionGroups builtInGroupCount="18"/>
  <definedNames>
    <definedName name="_xlnm.Print_Area" localSheetId="12">'10Elem. PR, CR1, CSR1, NAT2'!$A$1:$K$114</definedName>
    <definedName name="_xlnm.Print_Area" localSheetId="18">'11Elem. PR, CR1, CSR2, NAT1'!$A$1:$H$112</definedName>
    <definedName name="_xlnm.Print_Area" localSheetId="19">'12Elem. PR, CR1, CSR2, NAT2'!$A$1:$H$113</definedName>
    <definedName name="_xlnm.Print_Area" localSheetId="20">'13Elem. PR, CR2, CSR1, NAT1'!$A$1:$H$113</definedName>
    <definedName name="_xlnm.Print_Area" localSheetId="21">'14Elem. PR, CR2, CSR1, NAT2'!$A$1:$K$114</definedName>
    <definedName name="_xlnm.Print_Area" localSheetId="22">'15Elem. PR, CR2, CSR2, NAT1'!$A$1:$H$112</definedName>
    <definedName name="_xlnm.Print_Area" localSheetId="23">'16Elem. PR, CR2, CSR2, NAT2'!$A$1:$K$112</definedName>
    <definedName name="_xlnm.Print_Area" localSheetId="10">'1Elem. ER, CR1, CSR1, NAT1'!$A$1:$H$115</definedName>
    <definedName name="_xlnm.Print_Area" localSheetId="9">'2Elem. ER, CR1, CSR1, NAT2'!$A$1:$H$115</definedName>
    <definedName name="_xlnm.Print_Area" localSheetId="8">'3Elem. ER, CR1, CSR2, NAT1'!$A$1:$K$115</definedName>
    <definedName name="_xlnm.Print_Area" localSheetId="13">'4Elem. ER, CR1, CSR2, NAT2'!$A$1:$H$112</definedName>
    <definedName name="_xlnm.Print_Area" localSheetId="14">'5Elem. ER, CR2, CSR1, NAT1'!$A$1:$K$113</definedName>
    <definedName name="_xlnm.Print_Area" localSheetId="15">'6Elem. ER, CR2, CSR1, NAT2'!$A$1:$K$112</definedName>
    <definedName name="_xlnm.Print_Area" localSheetId="16">'7Elem. ER, CR2, CSR2, NAT1'!$A$1:$K$112</definedName>
    <definedName name="_xlnm.Print_Area" localSheetId="17">'8Elem. ER, CR2, CSR2, NAT2'!$A$1:$K$112</definedName>
    <definedName name="_xlnm.Print_Area" localSheetId="11">'9Elem. PR, CR1, CSR1, NAT1'!$A$1:$I$114</definedName>
    <definedName name="_xlnm.Print_Area" localSheetId="7">blank!$A$1:$K$115</definedName>
    <definedName name="_xlnm.Print_Area" localSheetId="24">'Document Analysis, Obs. Discuss'!$A$1:$AG$75</definedName>
    <definedName name="_xlnm.Print_Area" localSheetId="1">'Input Menu'!$A$1:$I$56</definedName>
    <definedName name="_xlnm.Print_Area" localSheetId="3">'Main Menu'!$A$1:$H$79</definedName>
    <definedName name="_xlnm.Print_Area" localSheetId="6">'Sec. acc opt2 and NAT opt2'!$A$1:$H$112</definedName>
    <definedName name="_xlnm.Print_Area" localSheetId="4">'Sec. Acc1, NAT2, CR1, CSR1'!$A$1:$H$111</definedName>
    <definedName name="_xlnm.Print_Area" localSheetId="5">'Sec. acc2, NAT1, CR1, CSR1'!$A$1:$H$111</definedName>
    <definedName name="_xlnm.Print_Area" localSheetId="0">Sheet1!$A$1:$E$30</definedName>
    <definedName name="_xlnm.Print_Titles" localSheetId="24">'Document Analysis, Obs. Discuss'!$11:$11</definedName>
    <definedName name="Z_4A908606_4657_4E94_A24A_D00115F5FBC8_.wvu.Cols" localSheetId="12" hidden="1">'10Elem. PR, CR1, CSR1, NAT2'!$I:$K,'10Elem. PR, CR1, CSR1, NAT2'!$P:$P</definedName>
    <definedName name="Z_4A908606_4657_4E94_A24A_D00115F5FBC8_.wvu.Cols" localSheetId="18" hidden="1">'11Elem. PR, CR1, CSR2, NAT1'!$G:$G,'11Elem. PR, CR1, CSR2, NAT1'!$I:$K</definedName>
    <definedName name="Z_4A908606_4657_4E94_A24A_D00115F5FBC8_.wvu.Cols" localSheetId="19" hidden="1">'12Elem. PR, CR1, CSR2, NAT2'!$G:$G,'12Elem. PR, CR1, CSR2, NAT2'!$I:$K</definedName>
    <definedName name="Z_4A908606_4657_4E94_A24A_D00115F5FBC8_.wvu.Cols" localSheetId="20" hidden="1">'13Elem. PR, CR2, CSR1, NAT1'!$G:$G,'13Elem. PR, CR2, CSR1, NAT1'!$I:$K,'13Elem. PR, CR2, CSR1, NAT1'!$P:$P</definedName>
    <definedName name="Z_4A908606_4657_4E94_A24A_D00115F5FBC8_.wvu.Cols" localSheetId="21" hidden="1">'14Elem. PR, CR2, CSR1, NAT2'!$I:$K,'14Elem. PR, CR2, CSR1, NAT2'!$P:$P</definedName>
    <definedName name="Z_4A908606_4657_4E94_A24A_D00115F5FBC8_.wvu.Cols" localSheetId="22" hidden="1">'15Elem. PR, CR2, CSR2, NAT1'!$G:$G,'15Elem. PR, CR2, CSR2, NAT1'!$I:$K</definedName>
    <definedName name="Z_4A908606_4657_4E94_A24A_D00115F5FBC8_.wvu.Cols" localSheetId="23" hidden="1">'16Elem. PR, CR2, CSR2, NAT2'!$G:$G,'16Elem. PR, CR2, CSR2, NAT2'!$I:$K</definedName>
    <definedName name="Z_4A908606_4657_4E94_A24A_D00115F5FBC8_.wvu.Cols" localSheetId="10" hidden="1">'1Elem. ER, CR1, CSR1, NAT1'!$I:$K,'1Elem. ER, CR1, CSR1, NAT1'!$N:$N</definedName>
    <definedName name="Z_4A908606_4657_4E94_A24A_D00115F5FBC8_.wvu.Cols" localSheetId="9" hidden="1">'2Elem. ER, CR1, CSR1, NAT2'!$I:$K,'2Elem. ER, CR1, CSR1, NAT2'!$N:$N</definedName>
    <definedName name="Z_4A908606_4657_4E94_A24A_D00115F5FBC8_.wvu.Cols" localSheetId="8" hidden="1">'3Elem. ER, CR1, CSR2, NAT1'!$I:$K,'3Elem. ER, CR1, CSR2, NAT1'!$M:$M</definedName>
    <definedName name="Z_4A908606_4657_4E94_A24A_D00115F5FBC8_.wvu.Cols" localSheetId="13" hidden="1">'4Elem. ER, CR1, CSR2, NAT2'!$G:$G,'4Elem. ER, CR1, CSR2, NAT2'!$I:$K,'4Elem. ER, CR1, CSR2, NAT2'!$M:$M,'4Elem. ER, CR1, CSR2, NAT2'!$Q:$Q</definedName>
    <definedName name="Z_4A908606_4657_4E94_A24A_D00115F5FBC8_.wvu.Cols" localSheetId="14" hidden="1">'5Elem. ER, CR2, CSR1, NAT1'!$G:$G,'5Elem. ER, CR2, CSR1, NAT1'!$I:$K</definedName>
    <definedName name="Z_4A908606_4657_4E94_A24A_D00115F5FBC8_.wvu.Cols" localSheetId="15" hidden="1">'6Elem. ER, CR2, CSR1, NAT2'!$G:$G,'6Elem. ER, CR2, CSR1, NAT2'!$I:$K,'6Elem. ER, CR2, CSR1, NAT2'!$P:$P</definedName>
    <definedName name="Z_4A908606_4657_4E94_A24A_D00115F5FBC8_.wvu.Cols" localSheetId="16" hidden="1">'7Elem. ER, CR2, CSR2, NAT1'!$G:$G,'7Elem. ER, CR2, CSR2, NAT1'!$I:$K,'7Elem. ER, CR2, CSR2, NAT1'!$P:$P,'7Elem. ER, CR2, CSR2, NAT1'!$R:$R</definedName>
    <definedName name="Z_4A908606_4657_4E94_A24A_D00115F5FBC8_.wvu.Cols" localSheetId="17" hidden="1">'8Elem. ER, CR2, CSR2, NAT2'!$G:$G,'8Elem. ER, CR2, CSR2, NAT2'!$I:$K,'8Elem. ER, CR2, CSR2, NAT2'!$R:$R,'8Elem. ER, CR2, CSR2, NAT2'!$U:$U</definedName>
    <definedName name="Z_4A908606_4657_4E94_A24A_D00115F5FBC8_.wvu.Cols" localSheetId="11" hidden="1">'9Elem. PR, CR1, CSR1, NAT1'!$I:$K</definedName>
    <definedName name="Z_4A908606_4657_4E94_A24A_D00115F5FBC8_.wvu.Cols" localSheetId="24" hidden="1">'Document Analysis, Obs. Discuss'!$T:$AN</definedName>
    <definedName name="Z_4A908606_4657_4E94_A24A_D00115F5FBC8_.wvu.Cols" localSheetId="1" hidden="1">'Input Menu'!$D:$D,'Input Menu'!$F:$F,'Input Menu'!$I:$I,'Input Menu'!$L:$L</definedName>
    <definedName name="Z_4A908606_4657_4E94_A24A_D00115F5FBC8_.wvu.Cols" localSheetId="3" hidden="1">'Main Menu'!$E:$E,'Main Menu'!$G:$G,'Main Menu'!$J:$J,'Main Menu'!$M:$M</definedName>
    <definedName name="Z_4A908606_4657_4E94_A24A_D00115F5FBC8_.wvu.Cols" localSheetId="6" hidden="1">'Sec. acc opt2 and NAT opt2'!$G:$G,'Sec. acc opt2 and NAT opt2'!$I:$K</definedName>
    <definedName name="Z_4A908606_4657_4E94_A24A_D00115F5FBC8_.wvu.Cols" localSheetId="4" hidden="1">'Sec. Acc1, NAT2, CR1, CSR1'!$G:$G,'Sec. Acc1, NAT2, CR1, CSR1'!$I:$K</definedName>
    <definedName name="Z_4A908606_4657_4E94_A24A_D00115F5FBC8_.wvu.Cols" localSheetId="5" hidden="1">'Sec. acc2, NAT1, CR1, CSR1'!$G:$G,'Sec. acc2, NAT1, CR1, CSR1'!$I:$K</definedName>
    <definedName name="Z_4A908606_4657_4E94_A24A_D00115F5FBC8_.wvu.PrintArea" localSheetId="12" hidden="1">'10Elem. PR, CR1, CSR1, NAT2'!$A$1:$K$114</definedName>
    <definedName name="Z_4A908606_4657_4E94_A24A_D00115F5FBC8_.wvu.PrintArea" localSheetId="18" hidden="1">'11Elem. PR, CR1, CSR2, NAT1'!$A$1:$H$112</definedName>
    <definedName name="Z_4A908606_4657_4E94_A24A_D00115F5FBC8_.wvu.PrintArea" localSheetId="19" hidden="1">'12Elem. PR, CR1, CSR2, NAT2'!$A$1:$H$113</definedName>
    <definedName name="Z_4A908606_4657_4E94_A24A_D00115F5FBC8_.wvu.PrintArea" localSheetId="20" hidden="1">'13Elem. PR, CR2, CSR1, NAT1'!$A$1:$H$113</definedName>
    <definedName name="Z_4A908606_4657_4E94_A24A_D00115F5FBC8_.wvu.PrintArea" localSheetId="21" hidden="1">'14Elem. PR, CR2, CSR1, NAT2'!$A$1:$K$114</definedName>
    <definedName name="Z_4A908606_4657_4E94_A24A_D00115F5FBC8_.wvu.PrintArea" localSheetId="22" hidden="1">'15Elem. PR, CR2, CSR2, NAT1'!$A$1:$H$112</definedName>
    <definedName name="Z_4A908606_4657_4E94_A24A_D00115F5FBC8_.wvu.PrintArea" localSheetId="23" hidden="1">'16Elem. PR, CR2, CSR2, NAT2'!$A$1:$K$112</definedName>
    <definedName name="Z_4A908606_4657_4E94_A24A_D00115F5FBC8_.wvu.PrintArea" localSheetId="10" hidden="1">'1Elem. ER, CR1, CSR1, NAT1'!$A$1:$H$115</definedName>
    <definedName name="Z_4A908606_4657_4E94_A24A_D00115F5FBC8_.wvu.PrintArea" localSheetId="9" hidden="1">'2Elem. ER, CR1, CSR1, NAT2'!$A$1:$H$115</definedName>
    <definedName name="Z_4A908606_4657_4E94_A24A_D00115F5FBC8_.wvu.PrintArea" localSheetId="8" hidden="1">'3Elem. ER, CR1, CSR2, NAT1'!$A$1:$K$115</definedName>
    <definedName name="Z_4A908606_4657_4E94_A24A_D00115F5FBC8_.wvu.PrintArea" localSheetId="13" hidden="1">'4Elem. ER, CR1, CSR2, NAT2'!$A$1:$H$112</definedName>
    <definedName name="Z_4A908606_4657_4E94_A24A_D00115F5FBC8_.wvu.PrintArea" localSheetId="14" hidden="1">'5Elem. ER, CR2, CSR1, NAT1'!$A$1:$K$113</definedName>
    <definedName name="Z_4A908606_4657_4E94_A24A_D00115F5FBC8_.wvu.PrintArea" localSheetId="15" hidden="1">'6Elem. ER, CR2, CSR1, NAT2'!$A$1:$K$112</definedName>
    <definedName name="Z_4A908606_4657_4E94_A24A_D00115F5FBC8_.wvu.PrintArea" localSheetId="16" hidden="1">'7Elem. ER, CR2, CSR2, NAT1'!$A$1:$K$112</definedName>
    <definedName name="Z_4A908606_4657_4E94_A24A_D00115F5FBC8_.wvu.PrintArea" localSheetId="17" hidden="1">'8Elem. ER, CR2, CSR2, NAT2'!$A$1:$K$112</definedName>
    <definedName name="Z_4A908606_4657_4E94_A24A_D00115F5FBC8_.wvu.PrintArea" localSheetId="11" hidden="1">'9Elem. PR, CR1, CSR1, NAT1'!$A$1:$I$114</definedName>
    <definedName name="Z_4A908606_4657_4E94_A24A_D00115F5FBC8_.wvu.PrintArea" localSheetId="24" hidden="1">'Document Analysis, Obs. Discuss'!$A$1:$AG$75</definedName>
    <definedName name="Z_4A908606_4657_4E94_A24A_D00115F5FBC8_.wvu.PrintArea" localSheetId="1" hidden="1">'Input Menu'!$A$1:$I$56</definedName>
    <definedName name="Z_4A908606_4657_4E94_A24A_D00115F5FBC8_.wvu.PrintArea" localSheetId="3" hidden="1">'Main Menu'!$A$1:$H$79</definedName>
    <definedName name="Z_4A908606_4657_4E94_A24A_D00115F5FBC8_.wvu.PrintArea" localSheetId="6" hidden="1">'Sec. acc opt2 and NAT opt2'!$A$1:$H$112</definedName>
    <definedName name="Z_4A908606_4657_4E94_A24A_D00115F5FBC8_.wvu.PrintArea" localSheetId="4" hidden="1">'Sec. Acc1, NAT2, CR1, CSR1'!$A$1:$H$111</definedName>
    <definedName name="Z_4A908606_4657_4E94_A24A_D00115F5FBC8_.wvu.PrintArea" localSheetId="5" hidden="1">'Sec. acc2, NAT1, CR1, CSR1'!$A$1:$H$111</definedName>
    <definedName name="Z_4A908606_4657_4E94_A24A_D00115F5FBC8_.wvu.PrintTitles" localSheetId="24" hidden="1">'Document Analysis, Obs. Discuss'!$11:$11</definedName>
    <definedName name="Z_4A908606_4657_4E94_A24A_D00115F5FBC8_.wvu.Rows" localSheetId="12" hidden="1">'10Elem. PR, CR1, CSR1, NAT2'!$13:$13,'10Elem. PR, CR1, CSR1, NAT2'!$19:$19,'10Elem. PR, CR1, CSR1, NAT2'!$25:$25,'10Elem. PR, CR1, CSR1, NAT2'!$30:$35,'10Elem. PR, CR1, CSR1, NAT2'!$37:$37</definedName>
    <definedName name="Z_4A908606_4657_4E94_A24A_D00115F5FBC8_.wvu.Rows" localSheetId="18" hidden="1">'11Elem. PR, CR1, CSR2, NAT1'!$12:$12,'11Elem. PR, CR1, CSR2, NAT1'!$18:$18,'11Elem. PR, CR1, CSR2, NAT1'!$24:$24,'11Elem. PR, CR1, CSR2, NAT1'!$30:$30,'11Elem. PR, CR1, CSR2, NAT1'!$36:$36</definedName>
    <definedName name="Z_4A908606_4657_4E94_A24A_D00115F5FBC8_.wvu.Rows" localSheetId="19" hidden="1">'12Elem. PR, CR1, CSR2, NAT2'!$12:$12,'12Elem. PR, CR1, CSR2, NAT2'!$18:$18,'12Elem. PR, CR1, CSR2, NAT2'!$24:$24,'12Elem. PR, CR1, CSR2, NAT2'!$30:$30,'12Elem. PR, CR1, CSR2, NAT2'!$36:$36</definedName>
    <definedName name="Z_4A908606_4657_4E94_A24A_D00115F5FBC8_.wvu.Rows" localSheetId="20" hidden="1">'13Elem. PR, CR2, CSR1, NAT1'!$12:$12,'13Elem. PR, CR2, CSR1, NAT1'!$18:$18,'13Elem. PR, CR2, CSR1, NAT1'!$24:$24,'13Elem. PR, CR2, CSR1, NAT1'!$30:$30,'13Elem. PR, CR2, CSR1, NAT1'!$36:$36</definedName>
    <definedName name="Z_4A908606_4657_4E94_A24A_D00115F5FBC8_.wvu.Rows" localSheetId="21" hidden="1">'14Elem. PR, CR2, CSR1, NAT2'!$13:$13,'14Elem. PR, CR2, CSR1, NAT2'!$19:$19,'14Elem. PR, CR2, CSR1, NAT2'!$25:$25,'14Elem. PR, CR2, CSR1, NAT2'!$30:$35,'14Elem. PR, CR2, CSR1, NAT2'!$37:$37</definedName>
    <definedName name="Z_4A908606_4657_4E94_A24A_D00115F5FBC8_.wvu.Rows" localSheetId="22" hidden="1">'15Elem. PR, CR2, CSR2, NAT1'!$12:$12,'15Elem. PR, CR2, CSR2, NAT1'!$18:$18,'15Elem. PR, CR2, CSR2, NAT1'!$24:$24,'15Elem. PR, CR2, CSR2, NAT1'!$30:$30,'15Elem. PR, CR2, CSR2, NAT1'!$36:$36</definedName>
    <definedName name="Z_4A908606_4657_4E94_A24A_D00115F5FBC8_.wvu.Rows" localSheetId="23" hidden="1">'16Elem. PR, CR2, CSR2, NAT2'!$12:$12,'16Elem. PR, CR2, CSR2, NAT2'!$18:$18,'16Elem. PR, CR2, CSR2, NAT2'!$24:$24,'16Elem. PR, CR2, CSR2, NAT2'!$30:$30,'16Elem. PR, CR2, CSR2, NAT2'!$36:$36</definedName>
    <definedName name="Z_4A908606_4657_4E94_A24A_D00115F5FBC8_.wvu.Rows" localSheetId="10" hidden="1">'1Elem. ER, CR1, CSR1, NAT1'!$13:$13,'1Elem. ER, CR1, CSR1, NAT1'!$19:$19,'1Elem. ER, CR1, CSR1, NAT1'!$25:$25,'1Elem. ER, CR1, CSR1, NAT1'!$30:$35,'1Elem. ER, CR1, CSR1, NAT1'!$37:$37</definedName>
    <definedName name="Z_4A908606_4657_4E94_A24A_D00115F5FBC8_.wvu.Rows" localSheetId="9" hidden="1">'2Elem. ER, CR1, CSR1, NAT2'!$13:$13,'2Elem. ER, CR1, CSR1, NAT2'!$19:$19,'2Elem. ER, CR1, CSR1, NAT2'!$25:$25,'2Elem. ER, CR1, CSR1, NAT2'!$30:$35,'2Elem. ER, CR1, CSR1, NAT2'!$37:$37</definedName>
    <definedName name="Z_4A908606_4657_4E94_A24A_D00115F5FBC8_.wvu.Rows" localSheetId="8" hidden="1">'3Elem. ER, CR1, CSR2, NAT1'!$13:$13,'3Elem. ER, CR1, CSR2, NAT1'!$19:$19,'3Elem. ER, CR1, CSR2, NAT1'!$25:$25,'3Elem. ER, CR1, CSR2, NAT1'!$30:$35,'3Elem. ER, CR1, CSR2, NAT1'!$37:$37</definedName>
    <definedName name="Z_4A908606_4657_4E94_A24A_D00115F5FBC8_.wvu.Rows" localSheetId="13" hidden="1">'4Elem. ER, CR1, CSR2, NAT2'!$12:$12,'4Elem. ER, CR1, CSR2, NAT2'!$18:$18,'4Elem. ER, CR1, CSR2, NAT2'!$24:$24,'4Elem. ER, CR1, CSR2, NAT2'!$30:$30,'4Elem. ER, CR1, CSR2, NAT2'!$36:$36</definedName>
    <definedName name="Z_4A908606_4657_4E94_A24A_D00115F5FBC8_.wvu.Rows" localSheetId="14" hidden="1">'5Elem. ER, CR2, CSR1, NAT1'!$12:$12,'5Elem. ER, CR2, CSR1, NAT1'!$18:$18,'5Elem. ER, CR2, CSR1, NAT1'!$24:$24,'5Elem. ER, CR2, CSR1, NAT1'!$30:$30,'5Elem. ER, CR2, CSR1, NAT1'!$36:$36</definedName>
    <definedName name="Z_4A908606_4657_4E94_A24A_D00115F5FBC8_.wvu.Rows" localSheetId="15" hidden="1">'6Elem. ER, CR2, CSR1, NAT2'!$12:$12,'6Elem. ER, CR2, CSR1, NAT2'!$18:$18,'6Elem. ER, CR2, CSR1, NAT2'!$24:$24,'6Elem. ER, CR2, CSR1, NAT2'!$30:$30,'6Elem. ER, CR2, CSR1, NAT2'!$36:$36</definedName>
    <definedName name="Z_4A908606_4657_4E94_A24A_D00115F5FBC8_.wvu.Rows" localSheetId="16" hidden="1">'7Elem. ER, CR2, CSR2, NAT1'!$12:$12,'7Elem. ER, CR2, CSR2, NAT1'!$18:$18,'7Elem. ER, CR2, CSR2, NAT1'!$24:$24,'7Elem. ER, CR2, CSR2, NAT1'!$30:$30,'7Elem. ER, CR2, CSR2, NAT1'!$36:$36</definedName>
    <definedName name="Z_4A908606_4657_4E94_A24A_D00115F5FBC8_.wvu.Rows" localSheetId="17" hidden="1">'8Elem. ER, CR2, CSR2, NAT2'!$12:$12,'8Elem. ER, CR2, CSR2, NAT2'!$18:$18,'8Elem. ER, CR2, CSR2, NAT2'!$24:$24,'8Elem. ER, CR2, CSR2, NAT2'!$30:$30,'8Elem. ER, CR2, CSR2, NAT2'!$36:$36</definedName>
    <definedName name="Z_4A908606_4657_4E94_A24A_D00115F5FBC8_.wvu.Rows" localSheetId="11" hidden="1">'9Elem. PR, CR1, CSR1, NAT1'!$13:$13,'9Elem. PR, CR1, CSR1, NAT1'!$19:$19,'9Elem. PR, CR1, CSR1, NAT1'!$25:$25,'9Elem. PR, CR1, CSR1, NAT1'!$30:$35,'9Elem. PR, CR1, CSR1, NAT1'!$37:$37</definedName>
    <definedName name="Z_4A908606_4657_4E94_A24A_D00115F5FBC8_.wvu.Rows" localSheetId="24" hidden="1">'Document Analysis, Obs. Discuss'!$13:$13,'Document Analysis, Obs. Discuss'!$15:$15,'Document Analysis, Obs. Discuss'!$17:$17,'Document Analysis, Obs. Discuss'!$19:$19,'Document Analysis, Obs. Discuss'!$24:$24,'Document Analysis, Obs. Discuss'!$26:$26,'Document Analysis, Obs. Discuss'!$28:$28,'Document Analysis, Obs. Discuss'!$30:$30,'Document Analysis, Obs. Discuss'!$32:$32,'Document Analysis, Obs. Discuss'!$34:$34,'Document Analysis, Obs. Discuss'!$36:$36,'Document Analysis, Obs. Discuss'!$38:$38,'Document Analysis, Obs. Discuss'!$40:$40,'Document Analysis, Obs. Discuss'!$42:$42,'Document Analysis, Obs. Discuss'!$46:$46,'Document Analysis, Obs. Discuss'!$48:$48,'Document Analysis, Obs. Discuss'!$50:$50,'Document Analysis, Obs. Discuss'!$52:$52,'Document Analysis, Obs. Discuss'!$54:$54,'Document Analysis, Obs. Discuss'!$58:$58,'Document Analysis, Obs. Discuss'!$60:$60,'Document Analysis, Obs. Discuss'!$62:$62,'Document Analysis, Obs. Discuss'!$64:$64,'Document Analysis, Obs. Discuss'!$67:$68</definedName>
    <definedName name="Z_4A908606_4657_4E94_A24A_D00115F5FBC8_.wvu.Rows" localSheetId="1" hidden="1">'Input Menu'!$11:$11,'Input Menu'!$15:$15,'Input Menu'!$19:$19,'Input Menu'!$21:$21,'Input Menu'!$25:$25,'Input Menu'!$27:$27,'Input Menu'!$31:$37,'Input Menu'!$43:$44,'Input Menu'!$46:$46</definedName>
    <definedName name="Z_4A908606_4657_4E94_A24A_D00115F5FBC8_.wvu.Rows" localSheetId="3" hidden="1">'Main Menu'!$14:$14,'Main Menu'!$18:$18,'Main Menu'!$20:$20,'Main Menu'!$24:$24,'Main Menu'!$26:$26,'Main Menu'!$30:$36,'Main Menu'!$38:$38,'Main Menu'!$42:$43,'Main Menu'!$45:$46,'Main Menu'!$57:$65</definedName>
    <definedName name="Z_4A908606_4657_4E94_A24A_D00115F5FBC8_.wvu.Rows" localSheetId="6" hidden="1">'Sec. acc opt2 and NAT opt2'!$12:$12,'Sec. acc opt2 and NAT opt2'!$18:$18,'Sec. acc opt2 and NAT opt2'!$24:$24,'Sec. acc opt2 and NAT opt2'!$30:$30,'Sec. acc opt2 and NAT opt2'!$36:$36</definedName>
    <definedName name="Z_4A908606_4657_4E94_A24A_D00115F5FBC8_.wvu.Rows" localSheetId="4" hidden="1">'Sec. Acc1, NAT2, CR1, CSR1'!$12:$12,'Sec. Acc1, NAT2, CR1, CSR1'!$18:$18,'Sec. Acc1, NAT2, CR1, CSR1'!$24:$24,'Sec. Acc1, NAT2, CR1, CSR1'!$30:$30,'Sec. Acc1, NAT2, CR1, CSR1'!$36:$36</definedName>
    <definedName name="Z_4A908606_4657_4E94_A24A_D00115F5FBC8_.wvu.Rows" localSheetId="5" hidden="1">'Sec. acc2, NAT1, CR1, CSR1'!$12:$12,'Sec. acc2, NAT1, CR1, CSR1'!$18:$18,'Sec. acc2, NAT1, CR1, CSR1'!$24:$24,'Sec. acc2, NAT1, CR1, CSR1'!$30:$30,'Sec. acc2, NAT1, CR1, CSR1'!$36:$36</definedName>
    <definedName name="Z_B5F02B4C_8432_477C_902D_F5F59352B554_.wvu.Cols" localSheetId="19" hidden="1">'12Elem. PR, CR1, CSR2, NAT2'!$G:$G,'12Elem. PR, CR1, CSR2, NAT2'!$I:$K</definedName>
    <definedName name="Z_B5F02B4C_8432_477C_902D_F5F59352B554_.wvu.Cols" localSheetId="22" hidden="1">'15Elem. PR, CR2, CSR2, NAT1'!$G:$G,'15Elem. PR, CR2, CSR2, NAT1'!$I:$K</definedName>
    <definedName name="Z_B5F02B4C_8432_477C_902D_F5F59352B554_.wvu.Cols" localSheetId="10" hidden="1">'1Elem. ER, CR1, CSR1, NAT1'!$G:$G,'1Elem. ER, CR1, CSR1, NAT1'!$I:$K</definedName>
    <definedName name="Z_B5F02B4C_8432_477C_902D_F5F59352B554_.wvu.Cols" localSheetId="11" hidden="1">'9Elem. PR, CR1, CSR1, NAT1'!$G:$G,'9Elem. PR, CR1, CSR1, NAT1'!$I:$K</definedName>
    <definedName name="Z_B5F02B4C_8432_477C_902D_F5F59352B554_.wvu.Cols" localSheetId="24" hidden="1">'Document Analysis, Obs. Discuss'!$T:$AN</definedName>
    <definedName name="Z_B5F02B4C_8432_477C_902D_F5F59352B554_.wvu.Cols" localSheetId="3" hidden="1">'Main Menu'!$E:$E,'Main Menu'!$G:$G,'Main Menu'!$J:$J</definedName>
    <definedName name="Z_B5F02B4C_8432_477C_902D_F5F59352B554_.wvu.Cols" localSheetId="6" hidden="1">'Sec. acc opt2 and NAT opt2'!$G:$G,'Sec. acc opt2 and NAT opt2'!$I:$K</definedName>
    <definedName name="Z_B5F02B4C_8432_477C_902D_F5F59352B554_.wvu.Cols" localSheetId="4" hidden="1">'Sec. Acc1, NAT2, CR1, CSR1'!$G:$G,'Sec. Acc1, NAT2, CR1, CSR1'!$I:$K</definedName>
    <definedName name="Z_B5F02B4C_8432_477C_902D_F5F59352B554_.wvu.Cols" localSheetId="5" hidden="1">'Sec. acc2, NAT1, CR1, CSR1'!$G:$G,'Sec. acc2, NAT1, CR1, CSR1'!$I:$K</definedName>
    <definedName name="Z_B5F02B4C_8432_477C_902D_F5F59352B554_.wvu.PrintArea" localSheetId="10" hidden="1">'1Elem. ER, CR1, CSR1, NAT1'!$A$1:$H$143</definedName>
    <definedName name="Z_B5F02B4C_8432_477C_902D_F5F59352B554_.wvu.PrintArea" localSheetId="3" hidden="1">'Main Menu'!$A$1:$G$80</definedName>
    <definedName name="Z_B5F02B4C_8432_477C_902D_F5F59352B554_.wvu.PrintTitles" localSheetId="24" hidden="1">'Document Analysis, Obs. Discuss'!$11:$11</definedName>
    <definedName name="Z_B5F02B4C_8432_477C_902D_F5F59352B554_.wvu.Rows" localSheetId="19" hidden="1">'12Elem. PR, CR1, CSR2, NAT2'!$12:$12,'12Elem. PR, CR1, CSR2, NAT2'!$18:$18,'12Elem. PR, CR1, CSR2, NAT2'!$24:$24,'12Elem. PR, CR1, CSR2, NAT2'!$30:$30,'12Elem. PR, CR1, CSR2, NAT2'!$36:$36</definedName>
    <definedName name="Z_B5F02B4C_8432_477C_902D_F5F59352B554_.wvu.Rows" localSheetId="22" hidden="1">'15Elem. PR, CR2, CSR2, NAT1'!$12:$12,'15Elem. PR, CR2, CSR2, NAT1'!$18:$18,'15Elem. PR, CR2, CSR2, NAT1'!$24:$24,'15Elem. PR, CR2, CSR2, NAT1'!$30:$30,'15Elem. PR, CR2, CSR2, NAT1'!$36:$36</definedName>
    <definedName name="Z_B5F02B4C_8432_477C_902D_F5F59352B554_.wvu.Rows" localSheetId="10" hidden="1">'1Elem. ER, CR1, CSR1, NAT1'!$13:$13,'1Elem. ER, CR1, CSR1, NAT1'!$19:$19,'1Elem. ER, CR1, CSR1, NAT1'!$25:$25,'1Elem. ER, CR1, CSR1, NAT1'!$31:$31,'1Elem. ER, CR1, CSR1, NAT1'!$37:$37</definedName>
    <definedName name="Z_B5F02B4C_8432_477C_902D_F5F59352B554_.wvu.Rows" localSheetId="11" hidden="1">'9Elem. PR, CR1, CSR1, NAT1'!$13:$13,'9Elem. PR, CR1, CSR1, NAT1'!$19:$19,'9Elem. PR, CR1, CSR1, NAT1'!$25:$25,'9Elem. PR, CR1, CSR1, NAT1'!$31:$31,'9Elem. PR, CR1, CSR1, NAT1'!$37:$37</definedName>
    <definedName name="Z_B5F02B4C_8432_477C_902D_F5F59352B554_.wvu.Rows" localSheetId="24" hidden="1">'Document Analysis, Obs. Discuss'!$13:$13,'Document Analysis, Obs. Discuss'!$15:$15,'Document Analysis, Obs. Discuss'!$17:$17,'Document Analysis, Obs. Discuss'!$19:$19,'Document Analysis, Obs. Discuss'!$24:$24,'Document Analysis, Obs. Discuss'!$26:$26,'Document Analysis, Obs. Discuss'!$28:$28,'Document Analysis, Obs. Discuss'!$30:$30,'Document Analysis, Obs. Discuss'!$32:$32,'Document Analysis, Obs. Discuss'!$34:$34,'Document Analysis, Obs. Discuss'!$36:$36,'Document Analysis, Obs. Discuss'!$38:$38,'Document Analysis, Obs. Discuss'!$40:$40,'Document Analysis, Obs. Discuss'!$42:$42,'Document Analysis, Obs. Discuss'!$46:$46,'Document Analysis, Obs. Discuss'!$48:$48,'Document Analysis, Obs. Discuss'!$50:$50,'Document Analysis, Obs. Discuss'!$52:$52,'Document Analysis, Obs. Discuss'!$54:$54,'Document Analysis, Obs. Discuss'!$58:$58,'Document Analysis, Obs. Discuss'!$60:$60,'Document Analysis, Obs. Discuss'!$62:$62,'Document Analysis, Obs. Discuss'!$64:$64</definedName>
    <definedName name="Z_B5F02B4C_8432_477C_902D_F5F59352B554_.wvu.Rows" localSheetId="3" hidden="1">'Main Menu'!$14:$14,'Main Menu'!$20:$20,'Main Menu'!$24:$24,'Main Menu'!$26:$26,'Main Menu'!$30:$30,'Main Menu'!$32:$32,'Main Menu'!$36:$36,'Main Menu'!$38:$38,'Main Menu'!$42:$42</definedName>
    <definedName name="Z_B5F02B4C_8432_477C_902D_F5F59352B554_.wvu.Rows" localSheetId="6" hidden="1">'Sec. acc opt2 and NAT opt2'!$12:$12,'Sec. acc opt2 and NAT opt2'!$18:$18,'Sec. acc opt2 and NAT opt2'!$24:$24,'Sec. acc opt2 and NAT opt2'!$30:$30,'Sec. acc opt2 and NAT opt2'!$36:$36</definedName>
    <definedName name="Z_B5F02B4C_8432_477C_902D_F5F59352B554_.wvu.Rows" localSheetId="4" hidden="1">'Sec. Acc1, NAT2, CR1, CSR1'!$12:$12,'Sec. Acc1, NAT2, CR1, CSR1'!$18:$18,'Sec. Acc1, NAT2, CR1, CSR1'!$24:$24,'Sec. Acc1, NAT2, CR1, CSR1'!$30:$30,'Sec. Acc1, NAT2, CR1, CSR1'!$36:$36</definedName>
    <definedName name="Z_B5F02B4C_8432_477C_902D_F5F59352B554_.wvu.Rows" localSheetId="5" hidden="1">'Sec. acc2, NAT1, CR1, CSR1'!$12:$12,'Sec. acc2, NAT1, CR1, CSR1'!$18:$18,'Sec. acc2, NAT1, CR1, CSR1'!$24:$24,'Sec. acc2, NAT1, CR1, CSR1'!$30:$30,'Sec. acc2, NAT1, CR1, CSR1'!$36:$36</definedName>
  </definedNames>
  <calcPr calcId="152511"/>
  <customWorkbookViews>
    <customWorkbookView name="ACMS5 - Personal View" guid="{4A908606-4657-4E94-A24A-D00115F5FBC8}" mergeInterval="0" personalView="1" maximized="1" xWindow="-8" yWindow="-8" windowWidth="1040" windowHeight="744" tabRatio="0" activeSheetId="3"/>
    <customWorkbookView name="ayen - Personal View" guid="{B5F02B4C-8432-477C-902D-F5F59352B554}" mergeInterval="0" personalView="1" maximized="1" xWindow="-8" yWindow="-8" windowWidth="1296" windowHeight="786" tabRatio="0" activeSheetId="23"/>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2" i="25" l="1"/>
  <c r="C30" i="25" l="1"/>
  <c r="B30" i="25"/>
  <c r="D21" i="25"/>
  <c r="D22" i="25"/>
  <c r="D23" i="25"/>
  <c r="D24" i="25"/>
  <c r="D25" i="25"/>
  <c r="D26" i="25"/>
  <c r="D27" i="25"/>
  <c r="D28" i="25"/>
  <c r="D29" i="25"/>
  <c r="D20" i="25"/>
  <c r="D30" i="25" l="1"/>
  <c r="E40" i="1"/>
  <c r="A6" i="20" l="1"/>
  <c r="A6" i="7"/>
  <c r="A6" i="11"/>
  <c r="A6" i="10"/>
  <c r="A6" i="9"/>
  <c r="A6" i="8"/>
  <c r="K6" i="1" l="1"/>
  <c r="F8" i="20" l="1"/>
  <c r="F8" i="7"/>
  <c r="F8" i="8"/>
  <c r="F8" i="9"/>
  <c r="F8" i="10"/>
  <c r="F8" i="11"/>
  <c r="M73" i="23"/>
  <c r="B8" i="1"/>
  <c r="B14" i="25" s="1"/>
  <c r="B7" i="1"/>
  <c r="B13" i="25" s="1"/>
  <c r="A3" i="1"/>
  <c r="A3" i="25" s="1"/>
  <c r="B7" i="7" l="1"/>
  <c r="B7" i="20"/>
  <c r="B7" i="11"/>
  <c r="B7" i="10"/>
  <c r="B7" i="9"/>
  <c r="B7" i="8"/>
  <c r="B6" i="23"/>
  <c r="O72" i="3" l="1"/>
  <c r="F9" i="11" s="1"/>
  <c r="F9" i="8" l="1"/>
  <c r="F9" i="10"/>
  <c r="F9" i="20"/>
  <c r="F9" i="7"/>
  <c r="F9" i="9"/>
  <c r="D37" i="24"/>
  <c r="B37" i="24"/>
  <c r="M34" i="24"/>
  <c r="M33" i="24"/>
  <c r="M35" i="24" s="1"/>
  <c r="M32" i="24"/>
  <c r="D25" i="24"/>
  <c r="B25" i="24"/>
  <c r="D19" i="24"/>
  <c r="B19" i="24"/>
  <c r="D13" i="24"/>
  <c r="B13" i="24"/>
  <c r="K7" i="24"/>
  <c r="A1" i="24"/>
  <c r="K8" i="1" l="1"/>
  <c r="H16" i="1" l="1"/>
  <c r="L72" i="3" l="1"/>
  <c r="B100" i="20"/>
  <c r="B100" i="11"/>
  <c r="B99" i="10"/>
  <c r="B100" i="9"/>
  <c r="B101" i="8"/>
  <c r="B101" i="7"/>
  <c r="B7" i="23" l="1"/>
  <c r="G22" i="1" l="1"/>
  <c r="G28" i="1" s="1"/>
  <c r="B8" i="20" l="1"/>
  <c r="A113" i="20"/>
  <c r="A114" i="7" l="1"/>
  <c r="A115" i="9" l="1"/>
  <c r="A113" i="11" l="1"/>
  <c r="B8" i="11"/>
  <c r="A113" i="10"/>
  <c r="B8" i="10"/>
  <c r="A114" i="8"/>
  <c r="B8" i="7"/>
  <c r="B8" i="8"/>
  <c r="B8" i="9" l="1"/>
  <c r="G40" i="1" l="1"/>
  <c r="D43" i="1"/>
  <c r="B17" i="1"/>
  <c r="E41" i="1" s="1"/>
  <c r="H17" i="1" l="1"/>
  <c r="B22" i="1"/>
  <c r="B28" i="1" s="1"/>
  <c r="B34" i="1" s="1"/>
  <c r="B40" i="1" s="1"/>
  <c r="B18" i="1"/>
  <c r="E42" i="1" s="1"/>
  <c r="G23" i="1"/>
  <c r="B16" i="3"/>
  <c r="B6" i="3" s="1"/>
  <c r="B23" i="1"/>
  <c r="B29" i="1" s="1"/>
  <c r="B35" i="1" s="1"/>
  <c r="B41" i="1" s="1"/>
  <c r="F16" i="3" l="1"/>
  <c r="D16" i="3"/>
  <c r="B8" i="3"/>
  <c r="F7" i="8" s="1"/>
  <c r="B15" i="3"/>
  <c r="B7" i="3"/>
  <c r="B22" i="3"/>
  <c r="D22" i="3" s="1"/>
  <c r="A3" i="3"/>
  <c r="H18" i="1"/>
  <c r="B17" i="3"/>
  <c r="G29" i="1"/>
  <c r="B24" i="1"/>
  <c r="B30" i="1" s="1"/>
  <c r="B36" i="1" s="1"/>
  <c r="B42" i="1" s="1"/>
  <c r="G24" i="1"/>
  <c r="M72" i="3"/>
  <c r="B16" i="22" s="1"/>
  <c r="F17" i="3" l="1"/>
  <c r="D15" i="3"/>
  <c r="F15" i="3"/>
  <c r="D17" i="3"/>
  <c r="B21" i="3"/>
  <c r="B23" i="3"/>
  <c r="D23" i="3" s="1"/>
  <c r="B28" i="3"/>
  <c r="D28" i="3" s="1"/>
  <c r="G30" i="1"/>
  <c r="G41" i="1"/>
  <c r="B16" i="19"/>
  <c r="B16" i="17"/>
  <c r="B16" i="18"/>
  <c r="B16" i="21"/>
  <c r="O6" i="23"/>
  <c r="D21" i="3" l="1"/>
  <c r="B27" i="3"/>
  <c r="B34" i="3"/>
  <c r="B40" i="3" s="1"/>
  <c r="B29" i="3"/>
  <c r="D29" i="3" s="1"/>
  <c r="G42" i="1"/>
  <c r="F6" i="22"/>
  <c r="F6" i="21"/>
  <c r="A1" i="21"/>
  <c r="F7" i="20"/>
  <c r="F6" i="19"/>
  <c r="A1" i="19"/>
  <c r="F6" i="18"/>
  <c r="F6" i="17"/>
  <c r="F7" i="11"/>
  <c r="F7" i="10"/>
  <c r="F6" i="16"/>
  <c r="F6" i="15"/>
  <c r="F6" i="14"/>
  <c r="F6" i="13"/>
  <c r="F6" i="12"/>
  <c r="F7" i="7"/>
  <c r="F7" i="9"/>
  <c r="D40" i="3" l="1"/>
  <c r="F40" i="3"/>
  <c r="B33" i="3"/>
  <c r="B39" i="3" s="1"/>
  <c r="D27" i="3"/>
  <c r="B35" i="3"/>
  <c r="B41" i="3" s="1"/>
  <c r="A112" i="21"/>
  <c r="D41" i="3" l="1"/>
  <c r="D39" i="16" s="1"/>
  <c r="U39" i="16" s="1"/>
  <c r="F41" i="3"/>
  <c r="D39" i="9"/>
  <c r="N39" i="9" s="1"/>
  <c r="D39" i="20"/>
  <c r="O39" i="20" s="1"/>
  <c r="D39" i="3"/>
  <c r="D37" i="16" s="1"/>
  <c r="P37" i="16" s="1"/>
  <c r="F39" i="3"/>
  <c r="A112" i="22"/>
  <c r="D15" i="20"/>
  <c r="P15" i="20" s="1"/>
  <c r="D16" i="20"/>
  <c r="P16" i="20" s="1"/>
  <c r="D14" i="20"/>
  <c r="P14" i="20" s="1"/>
  <c r="A112" i="19"/>
  <c r="D14" i="19"/>
  <c r="Q14" i="19" s="1"/>
  <c r="D15" i="19"/>
  <c r="Q15" i="19" s="1"/>
  <c r="D13" i="19"/>
  <c r="Q13" i="19" s="1"/>
  <c r="A112" i="18"/>
  <c r="D14" i="18"/>
  <c r="P14" i="18" s="1"/>
  <c r="D15" i="18"/>
  <c r="P15" i="18" s="1"/>
  <c r="D13" i="18"/>
  <c r="P13" i="18" s="1"/>
  <c r="A112" i="17"/>
  <c r="A112" i="16"/>
  <c r="B110" i="16"/>
  <c r="E105" i="16"/>
  <c r="B105" i="16"/>
  <c r="E101" i="16"/>
  <c r="B101" i="16"/>
  <c r="B39" i="16"/>
  <c r="D38" i="16"/>
  <c r="U38" i="16" s="1"/>
  <c r="B38" i="16"/>
  <c r="B37" i="16"/>
  <c r="D36" i="16"/>
  <c r="B36" i="16"/>
  <c r="D33" i="16"/>
  <c r="R33" i="16" s="1"/>
  <c r="B33" i="16"/>
  <c r="D32" i="16"/>
  <c r="R32" i="16" s="1"/>
  <c r="B32" i="16"/>
  <c r="D31" i="16"/>
  <c r="R31" i="16" s="1"/>
  <c r="B31" i="16"/>
  <c r="D30" i="16"/>
  <c r="B30" i="16"/>
  <c r="D27" i="16"/>
  <c r="N27" i="16" s="1"/>
  <c r="B27" i="16"/>
  <c r="D26" i="16"/>
  <c r="N26" i="16" s="1"/>
  <c r="B26" i="16"/>
  <c r="D25" i="16"/>
  <c r="N25" i="16" s="1"/>
  <c r="B25" i="16"/>
  <c r="D24" i="16"/>
  <c r="B24" i="16"/>
  <c r="D21" i="16"/>
  <c r="B21" i="16"/>
  <c r="D20" i="16"/>
  <c r="B20" i="16"/>
  <c r="D19" i="16"/>
  <c r="B19" i="16"/>
  <c r="D18" i="16"/>
  <c r="B18" i="16"/>
  <c r="D15" i="16"/>
  <c r="B15" i="16"/>
  <c r="D14" i="16"/>
  <c r="B14" i="16"/>
  <c r="D13" i="16"/>
  <c r="B13" i="16"/>
  <c r="D12" i="16"/>
  <c r="B12" i="16"/>
  <c r="A3" i="16"/>
  <c r="A2" i="16"/>
  <c r="A1" i="16"/>
  <c r="A112" i="15"/>
  <c r="B110" i="15"/>
  <c r="E105" i="15"/>
  <c r="B105" i="15"/>
  <c r="E101" i="15"/>
  <c r="B101" i="15"/>
  <c r="B39" i="15"/>
  <c r="D38" i="15"/>
  <c r="P38" i="15" s="1"/>
  <c r="B38" i="15"/>
  <c r="B37" i="15"/>
  <c r="D36" i="15"/>
  <c r="B36" i="15"/>
  <c r="D33" i="15"/>
  <c r="R33" i="15" s="1"/>
  <c r="B33" i="15"/>
  <c r="D32" i="15"/>
  <c r="R32" i="15" s="1"/>
  <c r="B32" i="15"/>
  <c r="D31" i="15"/>
  <c r="R31" i="15" s="1"/>
  <c r="R34" i="15" s="1"/>
  <c r="F29" i="15" s="1"/>
  <c r="B31" i="15"/>
  <c r="D30" i="15"/>
  <c r="B30" i="15"/>
  <c r="D27" i="15"/>
  <c r="N27" i="15" s="1"/>
  <c r="B27" i="15"/>
  <c r="D26" i="15"/>
  <c r="N26" i="15" s="1"/>
  <c r="B26" i="15"/>
  <c r="D25" i="15"/>
  <c r="N25" i="15" s="1"/>
  <c r="B25" i="15"/>
  <c r="D24" i="15"/>
  <c r="B24" i="15"/>
  <c r="D21" i="15"/>
  <c r="B21" i="15"/>
  <c r="D20" i="15"/>
  <c r="B20" i="15"/>
  <c r="D19" i="15"/>
  <c r="B19" i="15"/>
  <c r="D18" i="15"/>
  <c r="B18" i="15"/>
  <c r="D15" i="15"/>
  <c r="B15" i="15"/>
  <c r="D14" i="15"/>
  <c r="B14" i="15"/>
  <c r="D13" i="15"/>
  <c r="B13" i="15"/>
  <c r="D12" i="15"/>
  <c r="B12" i="15"/>
  <c r="A3" i="15"/>
  <c r="A2" i="15"/>
  <c r="A1" i="15"/>
  <c r="A112" i="14"/>
  <c r="B110" i="14"/>
  <c r="E105" i="14"/>
  <c r="B105" i="14"/>
  <c r="E101" i="14"/>
  <c r="B101" i="14"/>
  <c r="B39" i="14"/>
  <c r="D38" i="14"/>
  <c r="P38" i="14" s="1"/>
  <c r="B38" i="14"/>
  <c r="B37" i="14"/>
  <c r="D36" i="14"/>
  <c r="B36" i="14"/>
  <c r="D33" i="14"/>
  <c r="B33" i="14"/>
  <c r="D32" i="14"/>
  <c r="B32" i="14"/>
  <c r="D31" i="14"/>
  <c r="C32" i="14" s="1"/>
  <c r="B31" i="14"/>
  <c r="D30" i="14"/>
  <c r="B30" i="14"/>
  <c r="D27" i="14"/>
  <c r="N27" i="14" s="1"/>
  <c r="B27" i="14"/>
  <c r="D26" i="14"/>
  <c r="N26" i="14" s="1"/>
  <c r="B26" i="14"/>
  <c r="D25" i="14"/>
  <c r="N25" i="14" s="1"/>
  <c r="B25" i="14"/>
  <c r="D24" i="14"/>
  <c r="B24" i="14"/>
  <c r="D21" i="14"/>
  <c r="B21" i="14"/>
  <c r="D20" i="14"/>
  <c r="B20" i="14"/>
  <c r="D19" i="14"/>
  <c r="B19" i="14"/>
  <c r="D18" i="14"/>
  <c r="B18" i="14"/>
  <c r="D15" i="14"/>
  <c r="B15" i="14"/>
  <c r="D14" i="14"/>
  <c r="B14" i="14"/>
  <c r="D13" i="14"/>
  <c r="B13" i="14"/>
  <c r="D12" i="14"/>
  <c r="B12" i="14"/>
  <c r="A3" i="14"/>
  <c r="A2" i="14"/>
  <c r="A1" i="14"/>
  <c r="A112" i="13"/>
  <c r="A112" i="12"/>
  <c r="B110" i="12"/>
  <c r="E105" i="12"/>
  <c r="B105" i="12"/>
  <c r="E101" i="12"/>
  <c r="B101" i="12"/>
  <c r="B39" i="12"/>
  <c r="D38" i="12"/>
  <c r="Q38" i="12" s="1"/>
  <c r="B38" i="12"/>
  <c r="B37" i="12"/>
  <c r="D36" i="12"/>
  <c r="B36" i="12"/>
  <c r="D33" i="12"/>
  <c r="M33" i="12" s="1"/>
  <c r="B33" i="12"/>
  <c r="D32" i="12"/>
  <c r="M32" i="12" s="1"/>
  <c r="B32" i="12"/>
  <c r="D31" i="12"/>
  <c r="M31" i="12" s="1"/>
  <c r="B31" i="12"/>
  <c r="D30" i="12"/>
  <c r="B30" i="12"/>
  <c r="D27" i="12"/>
  <c r="B27" i="12"/>
  <c r="D26" i="12"/>
  <c r="B26" i="12"/>
  <c r="D25" i="12"/>
  <c r="B25" i="12"/>
  <c r="D24" i="12"/>
  <c r="B24" i="12"/>
  <c r="D21" i="12"/>
  <c r="B21" i="12"/>
  <c r="D20" i="12"/>
  <c r="B20" i="12"/>
  <c r="D19" i="12"/>
  <c r="B19" i="12"/>
  <c r="D18" i="12"/>
  <c r="B18" i="12"/>
  <c r="D15" i="12"/>
  <c r="B15" i="12"/>
  <c r="D14" i="12"/>
  <c r="B14" i="12"/>
  <c r="D13" i="12"/>
  <c r="B13" i="12"/>
  <c r="D12" i="12"/>
  <c r="B12" i="12"/>
  <c r="A3" i="12"/>
  <c r="A2" i="12"/>
  <c r="A1" i="12"/>
  <c r="D37" i="12" l="1"/>
  <c r="Q37" i="12" s="1"/>
  <c r="D39" i="12"/>
  <c r="Q39" i="12" s="1"/>
  <c r="D37" i="14"/>
  <c r="P37" i="14" s="1"/>
  <c r="D39" i="14"/>
  <c r="P39" i="14" s="1"/>
  <c r="D39" i="15"/>
  <c r="C39" i="15" s="1"/>
  <c r="D37" i="15"/>
  <c r="P37" i="15" s="1"/>
  <c r="D40" i="20"/>
  <c r="O40" i="20" s="1"/>
  <c r="D40" i="9"/>
  <c r="N40" i="9" s="1"/>
  <c r="D38" i="20"/>
  <c r="O38" i="20" s="1"/>
  <c r="D38" i="9"/>
  <c r="N38" i="9" s="1"/>
  <c r="N41" i="9" s="1"/>
  <c r="F36" i="9" s="1"/>
  <c r="C14" i="15"/>
  <c r="C20" i="15"/>
  <c r="C26" i="12"/>
  <c r="M34" i="12"/>
  <c r="F29" i="12" s="1"/>
  <c r="G29" i="12" s="1"/>
  <c r="N28" i="15"/>
  <c r="F23" i="15" s="1"/>
  <c r="G23" i="15" s="1"/>
  <c r="Q16" i="19"/>
  <c r="F11" i="19" s="1"/>
  <c r="P17" i="20"/>
  <c r="F12" i="20" s="1"/>
  <c r="C33" i="14"/>
  <c r="C34" i="14" s="1"/>
  <c r="F29" i="14" s="1"/>
  <c r="G29" i="14" s="1"/>
  <c r="C15" i="15"/>
  <c r="C16" i="15" s="1"/>
  <c r="C21" i="15"/>
  <c r="C14" i="16"/>
  <c r="C20" i="16"/>
  <c r="C14" i="12"/>
  <c r="C20" i="12"/>
  <c r="C27" i="12"/>
  <c r="C14" i="14"/>
  <c r="C20" i="14"/>
  <c r="R34" i="16"/>
  <c r="F29" i="16" s="1"/>
  <c r="G29" i="16" s="1"/>
  <c r="P38" i="16"/>
  <c r="P39" i="16"/>
  <c r="U37" i="16"/>
  <c r="U40" i="16" s="1"/>
  <c r="F35" i="16" s="1"/>
  <c r="G35" i="16" s="1"/>
  <c r="H35" i="16" s="1"/>
  <c r="P16" i="18"/>
  <c r="F11" i="18" s="1"/>
  <c r="N28" i="16"/>
  <c r="F23" i="16" s="1"/>
  <c r="G23" i="16" s="1"/>
  <c r="C15" i="16"/>
  <c r="C21" i="16"/>
  <c r="G29" i="15"/>
  <c r="N28" i="14"/>
  <c r="F23" i="14" s="1"/>
  <c r="G23" i="14" s="1"/>
  <c r="C15" i="14"/>
  <c r="C21" i="14"/>
  <c r="C15" i="12"/>
  <c r="C21" i="12"/>
  <c r="B112" i="8"/>
  <c r="E107" i="8"/>
  <c r="B107" i="8"/>
  <c r="E103" i="8"/>
  <c r="B103" i="8"/>
  <c r="D40" i="8"/>
  <c r="N40" i="8" s="1"/>
  <c r="B40" i="8"/>
  <c r="D39" i="8"/>
  <c r="N39" i="8" s="1"/>
  <c r="B39" i="8"/>
  <c r="D38" i="8"/>
  <c r="N38" i="8" s="1"/>
  <c r="B38" i="8"/>
  <c r="D37" i="8"/>
  <c r="B37" i="8"/>
  <c r="D28" i="8"/>
  <c r="B28" i="8"/>
  <c r="D27" i="8"/>
  <c r="B27" i="8"/>
  <c r="D26" i="8"/>
  <c r="B26" i="8"/>
  <c r="D25" i="8"/>
  <c r="B25" i="8"/>
  <c r="D22" i="8"/>
  <c r="B22" i="8"/>
  <c r="D21" i="8"/>
  <c r="B21" i="8"/>
  <c r="D20" i="8"/>
  <c r="B20" i="8"/>
  <c r="D19" i="8"/>
  <c r="B19" i="8"/>
  <c r="D16" i="8"/>
  <c r="B16" i="8"/>
  <c r="D15" i="8"/>
  <c r="B15" i="8"/>
  <c r="D14" i="8"/>
  <c r="B14" i="8"/>
  <c r="D13" i="8"/>
  <c r="B13" i="8"/>
  <c r="A3" i="8"/>
  <c r="A2" i="8"/>
  <c r="A1" i="8"/>
  <c r="F11" i="15"/>
  <c r="C22" i="15" l="1"/>
  <c r="F17" i="15" s="1"/>
  <c r="G17" i="15" s="1"/>
  <c r="H17" i="15" s="1"/>
  <c r="P40" i="14"/>
  <c r="F35" i="14" s="1"/>
  <c r="G35" i="14" s="1"/>
  <c r="H35" i="14" s="1"/>
  <c r="P40" i="16"/>
  <c r="P39" i="15"/>
  <c r="P40" i="15" s="1"/>
  <c r="Q40" i="12"/>
  <c r="F35" i="12" s="1"/>
  <c r="G35" i="12" s="1"/>
  <c r="H35" i="12" s="1"/>
  <c r="C38" i="15"/>
  <c r="C40" i="15" s="1"/>
  <c r="F35" i="15" s="1"/>
  <c r="G35" i="15" s="1"/>
  <c r="H35" i="15" s="1"/>
  <c r="C22" i="14"/>
  <c r="F17" i="14" s="1"/>
  <c r="G17" i="14" s="1"/>
  <c r="H17" i="14" s="1"/>
  <c r="N41" i="8"/>
  <c r="F36" i="8" s="1"/>
  <c r="G36" i="8" s="1"/>
  <c r="H36" i="8" s="1"/>
  <c r="C28" i="12"/>
  <c r="C21" i="8"/>
  <c r="C22" i="8"/>
  <c r="C27" i="8"/>
  <c r="C28" i="8"/>
  <c r="C22" i="12"/>
  <c r="F17" i="12" s="1"/>
  <c r="G17" i="12" s="1"/>
  <c r="C22" i="16"/>
  <c r="F17" i="16" s="1"/>
  <c r="G17" i="16" s="1"/>
  <c r="H17" i="16" s="1"/>
  <c r="C16" i="12"/>
  <c r="C16" i="14"/>
  <c r="G11" i="15"/>
  <c r="H11" i="15" s="1"/>
  <c r="C15" i="8"/>
  <c r="C16" i="16"/>
  <c r="C16" i="8"/>
  <c r="A2" i="23"/>
  <c r="M71" i="23"/>
  <c r="M72" i="23"/>
  <c r="M74" i="23"/>
  <c r="M70" i="23"/>
  <c r="F23" i="12"/>
  <c r="F11" i="14"/>
  <c r="F11" i="12"/>
  <c r="F11" i="16"/>
  <c r="C29" i="8" l="1"/>
  <c r="G23" i="12"/>
  <c r="H17" i="12" s="1"/>
  <c r="C23" i="8"/>
  <c r="C17" i="8"/>
  <c r="F12" i="8" s="1"/>
  <c r="G11" i="12"/>
  <c r="H11" i="12" s="1"/>
  <c r="G11" i="14"/>
  <c r="H11" i="14" s="1"/>
  <c r="H41" i="14" s="1"/>
  <c r="H41" i="15"/>
  <c r="E67" i="15" s="1"/>
  <c r="O67" i="15" s="1"/>
  <c r="G11" i="16"/>
  <c r="H11" i="16" s="1"/>
  <c r="H41" i="16" s="1"/>
  <c r="B111" i="20"/>
  <c r="E106" i="20"/>
  <c r="B106" i="20"/>
  <c r="E102" i="20"/>
  <c r="B102" i="20"/>
  <c r="B40" i="20"/>
  <c r="B39" i="20"/>
  <c r="B38" i="20"/>
  <c r="D37" i="20"/>
  <c r="B37" i="20"/>
  <c r="D28" i="20"/>
  <c r="B28" i="20"/>
  <c r="D27" i="20"/>
  <c r="B27" i="20"/>
  <c r="D26" i="20"/>
  <c r="B26" i="20"/>
  <c r="D25" i="20"/>
  <c r="B25" i="20"/>
  <c r="D22" i="20"/>
  <c r="B22" i="20"/>
  <c r="D21" i="20"/>
  <c r="B21" i="20"/>
  <c r="D20" i="20"/>
  <c r="B20" i="20"/>
  <c r="D19" i="20"/>
  <c r="B19" i="20"/>
  <c r="B16" i="20"/>
  <c r="B15" i="20"/>
  <c r="B14" i="20"/>
  <c r="D13" i="20"/>
  <c r="B13" i="20"/>
  <c r="A3" i="20"/>
  <c r="A2" i="20"/>
  <c r="A1" i="20"/>
  <c r="B110" i="19"/>
  <c r="E105" i="19"/>
  <c r="B105" i="19"/>
  <c r="E101" i="19"/>
  <c r="B101" i="19"/>
  <c r="D39" i="19"/>
  <c r="B39" i="19"/>
  <c r="D38" i="19"/>
  <c r="B38" i="19"/>
  <c r="D37" i="19"/>
  <c r="B37" i="19"/>
  <c r="D36" i="19"/>
  <c r="B36" i="19"/>
  <c r="D33" i="19"/>
  <c r="B33" i="19"/>
  <c r="D32" i="19"/>
  <c r="B32" i="19"/>
  <c r="D31" i="19"/>
  <c r="B31" i="19"/>
  <c r="D30" i="19"/>
  <c r="B30" i="19"/>
  <c r="D27" i="19"/>
  <c r="P27" i="19" s="1"/>
  <c r="B27" i="19"/>
  <c r="D26" i="19"/>
  <c r="P26" i="19" s="1"/>
  <c r="B26" i="19"/>
  <c r="D25" i="19"/>
  <c r="P25" i="19" s="1"/>
  <c r="B25" i="19"/>
  <c r="D24" i="19"/>
  <c r="B24" i="19"/>
  <c r="D21" i="19"/>
  <c r="B21" i="19"/>
  <c r="D20" i="19"/>
  <c r="B20" i="19"/>
  <c r="D19" i="19"/>
  <c r="B19" i="19"/>
  <c r="D18" i="19"/>
  <c r="B18" i="19"/>
  <c r="B15" i="19"/>
  <c r="B14" i="19"/>
  <c r="B13" i="19"/>
  <c r="D12" i="19"/>
  <c r="B12" i="19"/>
  <c r="A3" i="19"/>
  <c r="A2" i="19"/>
  <c r="B110" i="17"/>
  <c r="E105" i="17"/>
  <c r="B105" i="17"/>
  <c r="E101" i="17"/>
  <c r="B101" i="17"/>
  <c r="D39" i="17"/>
  <c r="B39" i="17"/>
  <c r="D38" i="17"/>
  <c r="B38" i="17"/>
  <c r="D37" i="17"/>
  <c r="B37" i="17"/>
  <c r="D36" i="17"/>
  <c r="B36" i="17"/>
  <c r="D33" i="17"/>
  <c r="N33" i="17" s="1"/>
  <c r="B33" i="17"/>
  <c r="D32" i="17"/>
  <c r="N32" i="17" s="1"/>
  <c r="B32" i="17"/>
  <c r="D31" i="17"/>
  <c r="N31" i="17" s="1"/>
  <c r="B31" i="17"/>
  <c r="D30" i="17"/>
  <c r="B30" i="17"/>
  <c r="D27" i="17"/>
  <c r="B27" i="17"/>
  <c r="D26" i="17"/>
  <c r="B26" i="17"/>
  <c r="D25" i="17"/>
  <c r="N25" i="17" s="1"/>
  <c r="B25" i="17"/>
  <c r="D24" i="17"/>
  <c r="B24" i="17"/>
  <c r="D21" i="17"/>
  <c r="B21" i="17"/>
  <c r="D20" i="17"/>
  <c r="B20" i="17"/>
  <c r="D19" i="17"/>
  <c r="B19" i="17"/>
  <c r="D18" i="17"/>
  <c r="B18" i="17"/>
  <c r="D15" i="17"/>
  <c r="N15" i="17" s="1"/>
  <c r="B15" i="17"/>
  <c r="D14" i="17"/>
  <c r="N14" i="17" s="1"/>
  <c r="B14" i="17"/>
  <c r="D13" i="17"/>
  <c r="N13" i="17" s="1"/>
  <c r="B13" i="17"/>
  <c r="D12" i="17"/>
  <c r="B12" i="17"/>
  <c r="A3" i="17"/>
  <c r="A2" i="17"/>
  <c r="A1" i="17"/>
  <c r="B111" i="11"/>
  <c r="E106" i="11"/>
  <c r="B106" i="11"/>
  <c r="E102" i="11"/>
  <c r="B102" i="11"/>
  <c r="D40" i="11"/>
  <c r="P40" i="11" s="1"/>
  <c r="B40" i="11"/>
  <c r="D39" i="11"/>
  <c r="P39" i="11" s="1"/>
  <c r="B39" i="11"/>
  <c r="D38" i="11"/>
  <c r="B38" i="11"/>
  <c r="D37" i="11"/>
  <c r="B37" i="11"/>
  <c r="D28" i="11"/>
  <c r="B28" i="11"/>
  <c r="D27" i="11"/>
  <c r="B27" i="11"/>
  <c r="D26" i="11"/>
  <c r="B26" i="11"/>
  <c r="D25" i="11"/>
  <c r="B25" i="11"/>
  <c r="D22" i="11"/>
  <c r="B22" i="11"/>
  <c r="D21" i="11"/>
  <c r="B21" i="11"/>
  <c r="D20" i="11"/>
  <c r="B20" i="11"/>
  <c r="D19" i="11"/>
  <c r="B19" i="11"/>
  <c r="D16" i="11"/>
  <c r="N16" i="11" s="1"/>
  <c r="B16" i="11"/>
  <c r="D15" i="11"/>
  <c r="N15" i="11" s="1"/>
  <c r="B15" i="11"/>
  <c r="D14" i="11"/>
  <c r="N14" i="11" s="1"/>
  <c r="B14" i="11"/>
  <c r="D13" i="11"/>
  <c r="B13" i="11"/>
  <c r="A3" i="11"/>
  <c r="A2" i="11"/>
  <c r="A1" i="11"/>
  <c r="B110" i="13"/>
  <c r="E105" i="13"/>
  <c r="B105" i="13"/>
  <c r="E101" i="13"/>
  <c r="B101" i="13"/>
  <c r="D39" i="13"/>
  <c r="B39" i="13"/>
  <c r="D38" i="13"/>
  <c r="B38" i="13"/>
  <c r="D37" i="13"/>
  <c r="C38" i="13" s="1"/>
  <c r="B37" i="13"/>
  <c r="D36" i="13"/>
  <c r="B36" i="13"/>
  <c r="D33" i="13"/>
  <c r="B33" i="13"/>
  <c r="D32" i="13"/>
  <c r="B32" i="13"/>
  <c r="D31" i="13"/>
  <c r="B31" i="13"/>
  <c r="D30" i="13"/>
  <c r="B30" i="13"/>
  <c r="D27" i="13"/>
  <c r="N27" i="13" s="1"/>
  <c r="B27" i="13"/>
  <c r="D26" i="13"/>
  <c r="N26" i="13" s="1"/>
  <c r="B26" i="13"/>
  <c r="D25" i="13"/>
  <c r="N25" i="13" s="1"/>
  <c r="B25" i="13"/>
  <c r="D24" i="13"/>
  <c r="B24" i="13"/>
  <c r="D21" i="13"/>
  <c r="B21" i="13"/>
  <c r="D20" i="13"/>
  <c r="B20" i="13"/>
  <c r="D19" i="13"/>
  <c r="C20" i="13" s="1"/>
  <c r="B19" i="13"/>
  <c r="D18" i="13"/>
  <c r="B18" i="13"/>
  <c r="D15" i="13"/>
  <c r="B15" i="13"/>
  <c r="D14" i="13"/>
  <c r="B14" i="13"/>
  <c r="D13" i="13"/>
  <c r="C14" i="13" s="1"/>
  <c r="B13" i="13"/>
  <c r="D12" i="13"/>
  <c r="B12" i="13"/>
  <c r="A3" i="13"/>
  <c r="A2" i="13"/>
  <c r="A1" i="13"/>
  <c r="B112" i="7"/>
  <c r="E107" i="7"/>
  <c r="B107" i="7"/>
  <c r="E103" i="7"/>
  <c r="B103" i="7"/>
  <c r="D40" i="7"/>
  <c r="B40" i="7"/>
  <c r="D39" i="7"/>
  <c r="B39" i="7"/>
  <c r="D38" i="7"/>
  <c r="B38" i="7"/>
  <c r="D37" i="7"/>
  <c r="B37" i="7"/>
  <c r="M34" i="7"/>
  <c r="M33" i="7"/>
  <c r="M32" i="7"/>
  <c r="D28" i="7"/>
  <c r="B28" i="7"/>
  <c r="D27" i="7"/>
  <c r="B27" i="7"/>
  <c r="D26" i="7"/>
  <c r="B26" i="7"/>
  <c r="D25" i="7"/>
  <c r="B25" i="7"/>
  <c r="D22" i="7"/>
  <c r="B22" i="7"/>
  <c r="D21" i="7"/>
  <c r="B21" i="7"/>
  <c r="D20" i="7"/>
  <c r="B20" i="7"/>
  <c r="D19" i="7"/>
  <c r="B19" i="7"/>
  <c r="D16" i="7"/>
  <c r="B16" i="7"/>
  <c r="D15" i="7"/>
  <c r="B15" i="7"/>
  <c r="D14" i="7"/>
  <c r="B14" i="7"/>
  <c r="D13" i="7"/>
  <c r="B13" i="7"/>
  <c r="A3" i="7"/>
  <c r="A2" i="7"/>
  <c r="A1" i="7"/>
  <c r="B110" i="22"/>
  <c r="E105" i="22"/>
  <c r="B105" i="22"/>
  <c r="E101" i="22"/>
  <c r="B101" i="22"/>
  <c r="D39" i="22"/>
  <c r="N39" i="22" s="1"/>
  <c r="B39" i="22"/>
  <c r="D38" i="22"/>
  <c r="N38" i="22" s="1"/>
  <c r="B38" i="22"/>
  <c r="D37" i="22"/>
  <c r="N37" i="22" s="1"/>
  <c r="B37" i="22"/>
  <c r="D36" i="22"/>
  <c r="B36" i="22"/>
  <c r="D33" i="22"/>
  <c r="N33" i="22" s="1"/>
  <c r="B33" i="22"/>
  <c r="D32" i="22"/>
  <c r="N32" i="22" s="1"/>
  <c r="B32" i="22"/>
  <c r="D31" i="22"/>
  <c r="N31" i="22" s="1"/>
  <c r="B31" i="22"/>
  <c r="D30" i="22"/>
  <c r="B30" i="22"/>
  <c r="D27" i="22"/>
  <c r="N27" i="22" s="1"/>
  <c r="B27" i="22"/>
  <c r="D26" i="22"/>
  <c r="N26" i="22" s="1"/>
  <c r="B26" i="22"/>
  <c r="D25" i="22"/>
  <c r="N25" i="22" s="1"/>
  <c r="B25" i="22"/>
  <c r="D24" i="22"/>
  <c r="B24" i="22"/>
  <c r="D21" i="22"/>
  <c r="B21" i="22"/>
  <c r="D20" i="22"/>
  <c r="B20" i="22"/>
  <c r="D19" i="22"/>
  <c r="B19" i="22"/>
  <c r="D18" i="22"/>
  <c r="B18" i="22"/>
  <c r="D15" i="22"/>
  <c r="N15" i="22" s="1"/>
  <c r="B15" i="22"/>
  <c r="D14" i="22"/>
  <c r="N14" i="22" s="1"/>
  <c r="B14" i="22"/>
  <c r="D13" i="22"/>
  <c r="N13" i="22" s="1"/>
  <c r="B13" i="22"/>
  <c r="D12" i="22"/>
  <c r="B12" i="22"/>
  <c r="A3" i="22"/>
  <c r="A2" i="22"/>
  <c r="A1" i="22"/>
  <c r="P28" i="19" l="1"/>
  <c r="F23" i="19" s="1"/>
  <c r="C16" i="7"/>
  <c r="C20" i="22"/>
  <c r="C21" i="20"/>
  <c r="C27" i="20"/>
  <c r="C21" i="19"/>
  <c r="F24" i="8"/>
  <c r="G24" i="8" s="1"/>
  <c r="F18" i="8"/>
  <c r="G18" i="8" s="1"/>
  <c r="H41" i="12"/>
  <c r="E67" i="12" s="1"/>
  <c r="O67" i="12" s="1"/>
  <c r="N28" i="22"/>
  <c r="F23" i="22" s="1"/>
  <c r="C27" i="7"/>
  <c r="N16" i="22"/>
  <c r="F11" i="22" s="1"/>
  <c r="G11" i="22" s="1"/>
  <c r="H11" i="22" s="1"/>
  <c r="C39" i="7"/>
  <c r="C40" i="7"/>
  <c r="P38" i="11"/>
  <c r="P41" i="11" s="1"/>
  <c r="F36" i="11" s="1"/>
  <c r="C28" i="7"/>
  <c r="C28" i="20"/>
  <c r="C29" i="20" s="1"/>
  <c r="C27" i="11"/>
  <c r="C28" i="11"/>
  <c r="C21" i="7"/>
  <c r="C22" i="7"/>
  <c r="G12" i="8"/>
  <c r="H12" i="8" s="1"/>
  <c r="E67" i="16"/>
  <c r="G67" i="16" s="1"/>
  <c r="E67" i="14"/>
  <c r="O67" i="14" s="1"/>
  <c r="N34" i="22"/>
  <c r="F29" i="22" s="1"/>
  <c r="G29" i="22" s="1"/>
  <c r="N26" i="17"/>
  <c r="C26" i="17"/>
  <c r="N27" i="17"/>
  <c r="C27" i="17"/>
  <c r="C32" i="19"/>
  <c r="C33" i="19"/>
  <c r="C39" i="19"/>
  <c r="C32" i="13"/>
  <c r="C33" i="13"/>
  <c r="G67" i="15"/>
  <c r="C38" i="19"/>
  <c r="N40" i="22"/>
  <c r="F35" i="22" s="1"/>
  <c r="G35" i="22" s="1"/>
  <c r="H35" i="22" s="1"/>
  <c r="O41" i="20"/>
  <c r="F36" i="20" s="1"/>
  <c r="G36" i="20" s="1"/>
  <c r="H36" i="20" s="1"/>
  <c r="C22" i="20"/>
  <c r="C20" i="19"/>
  <c r="N34" i="17"/>
  <c r="F29" i="17" s="1"/>
  <c r="G29" i="17" s="1"/>
  <c r="M35" i="7"/>
  <c r="N17" i="11"/>
  <c r="F12" i="11" s="1"/>
  <c r="G12" i="11" s="1"/>
  <c r="H12" i="11" s="1"/>
  <c r="C21" i="11"/>
  <c r="N16" i="17"/>
  <c r="F11" i="17" s="1"/>
  <c r="G11" i="17" s="1"/>
  <c r="H11" i="17" s="1"/>
  <c r="N28" i="13"/>
  <c r="F23" i="13" s="1"/>
  <c r="C20" i="17"/>
  <c r="C38" i="17"/>
  <c r="C15" i="13"/>
  <c r="C16" i="13" s="1"/>
  <c r="C21" i="13"/>
  <c r="C22" i="13" s="1"/>
  <c r="F17" i="13" s="1"/>
  <c r="G17" i="13" s="1"/>
  <c r="C39" i="13"/>
  <c r="C40" i="13" s="1"/>
  <c r="F35" i="13" s="1"/>
  <c r="C21" i="17"/>
  <c r="C39" i="17"/>
  <c r="C22" i="11"/>
  <c r="C15" i="7"/>
  <c r="C21" i="22"/>
  <c r="B110" i="6"/>
  <c r="E105" i="6"/>
  <c r="B105" i="6"/>
  <c r="E101" i="6"/>
  <c r="B101" i="6"/>
  <c r="B110" i="5"/>
  <c r="E105" i="5"/>
  <c r="B105" i="5"/>
  <c r="E101" i="5"/>
  <c r="B101" i="5"/>
  <c r="B110" i="4"/>
  <c r="E105" i="4"/>
  <c r="B105" i="4"/>
  <c r="E101" i="4"/>
  <c r="B101" i="4"/>
  <c r="B110" i="21"/>
  <c r="E105" i="21"/>
  <c r="B105" i="21"/>
  <c r="E101" i="21"/>
  <c r="B101" i="21"/>
  <c r="B111" i="10"/>
  <c r="E106" i="10"/>
  <c r="B106" i="10"/>
  <c r="E102" i="10"/>
  <c r="B102" i="10"/>
  <c r="B110" i="18"/>
  <c r="E105" i="18"/>
  <c r="B105" i="18"/>
  <c r="E101" i="18"/>
  <c r="B101" i="18"/>
  <c r="E107" i="9"/>
  <c r="B107" i="9"/>
  <c r="E103" i="9"/>
  <c r="B103" i="9"/>
  <c r="B112" i="9"/>
  <c r="A2" i="5"/>
  <c r="A3" i="5"/>
  <c r="A1" i="5"/>
  <c r="A2" i="4"/>
  <c r="A3" i="4"/>
  <c r="A1" i="4"/>
  <c r="A2" i="21"/>
  <c r="A3" i="21"/>
  <c r="A2" i="10"/>
  <c r="A3" i="10"/>
  <c r="A1" i="10"/>
  <c r="F11" i="13"/>
  <c r="C22" i="22" l="1"/>
  <c r="F17" i="22" s="1"/>
  <c r="G17" i="22" s="1"/>
  <c r="C17" i="7"/>
  <c r="F12" i="7" s="1"/>
  <c r="C22" i="19"/>
  <c r="F17" i="19" s="1"/>
  <c r="G17" i="19" s="1"/>
  <c r="F24" i="20"/>
  <c r="G24" i="20" s="1"/>
  <c r="H18" i="8"/>
  <c r="G67" i="12"/>
  <c r="C29" i="7"/>
  <c r="C41" i="7"/>
  <c r="F36" i="7" s="1"/>
  <c r="G36" i="7" s="1"/>
  <c r="H36" i="7" s="1"/>
  <c r="C23" i="20"/>
  <c r="C23" i="7"/>
  <c r="C29" i="11"/>
  <c r="C23" i="11"/>
  <c r="H42" i="8"/>
  <c r="O67" i="16"/>
  <c r="C40" i="19"/>
  <c r="F35" i="19" s="1"/>
  <c r="G35" i="19" s="1"/>
  <c r="H35" i="19" s="1"/>
  <c r="G67" i="14"/>
  <c r="C34" i="19"/>
  <c r="F29" i="19" s="1"/>
  <c r="G29" i="19" s="1"/>
  <c r="N28" i="17"/>
  <c r="C34" i="13"/>
  <c r="F29" i="13" s="1"/>
  <c r="G29" i="13" s="1"/>
  <c r="C28" i="17"/>
  <c r="F23" i="17" s="1"/>
  <c r="G23" i="17" s="1"/>
  <c r="C40" i="17"/>
  <c r="F35" i="17" s="1"/>
  <c r="G35" i="17" s="1"/>
  <c r="H35" i="17" s="1"/>
  <c r="G23" i="19"/>
  <c r="G12" i="20"/>
  <c r="H12" i="20" s="1"/>
  <c r="G11" i="19"/>
  <c r="H11" i="19" s="1"/>
  <c r="G36" i="11"/>
  <c r="H36" i="11" s="1"/>
  <c r="C22" i="17"/>
  <c r="F17" i="17" s="1"/>
  <c r="G17" i="17" s="1"/>
  <c r="G11" i="13"/>
  <c r="H11" i="13" s="1"/>
  <c r="G35" i="13"/>
  <c r="H35" i="13" s="1"/>
  <c r="G23" i="13"/>
  <c r="G12" i="7"/>
  <c r="H12" i="7" s="1"/>
  <c r="G23" i="22"/>
  <c r="A2" i="18"/>
  <c r="A3" i="18"/>
  <c r="A1" i="18"/>
  <c r="A2" i="6"/>
  <c r="A3" i="6"/>
  <c r="A1" i="6"/>
  <c r="A3" i="9"/>
  <c r="A2" i="9"/>
  <c r="A1" i="9"/>
  <c r="H17" i="22" l="1"/>
  <c r="H41" i="22" s="1"/>
  <c r="F18" i="11"/>
  <c r="G18" i="11" s="1"/>
  <c r="F18" i="7"/>
  <c r="G18" i="7" s="1"/>
  <c r="F24" i="11"/>
  <c r="G24" i="11" s="1"/>
  <c r="F18" i="20"/>
  <c r="G18" i="20" s="1"/>
  <c r="H18" i="20" s="1"/>
  <c r="H42" i="20" s="1"/>
  <c r="F24" i="7"/>
  <c r="G24" i="7" s="1"/>
  <c r="E68" i="8"/>
  <c r="G68" i="8" s="1"/>
  <c r="B51" i="3"/>
  <c r="C51" i="3" s="1"/>
  <c r="G53" i="3"/>
  <c r="H17" i="13"/>
  <c r="H41" i="13" s="1"/>
  <c r="H17" i="17"/>
  <c r="H41" i="17" s="1"/>
  <c r="H17" i="19"/>
  <c r="H41" i="19" s="1"/>
  <c r="E67" i="22"/>
  <c r="O67" i="22" s="1"/>
  <c r="T66" i="23"/>
  <c r="T64" i="23"/>
  <c r="T62" i="23"/>
  <c r="T60" i="23"/>
  <c r="T58" i="23"/>
  <c r="T54" i="23"/>
  <c r="T52" i="23"/>
  <c r="T50" i="23"/>
  <c r="T48" i="23"/>
  <c r="T46" i="23"/>
  <c r="T42" i="23"/>
  <c r="T40" i="23"/>
  <c r="T38" i="23"/>
  <c r="T36" i="23"/>
  <c r="T34" i="23"/>
  <c r="T32" i="23"/>
  <c r="H18" i="7" l="1"/>
  <c r="H42" i="7" s="1"/>
  <c r="B50" i="3" s="1"/>
  <c r="C50" i="3" s="1"/>
  <c r="H18" i="11"/>
  <c r="H42" i="11" s="1"/>
  <c r="B54" i="3" s="1"/>
  <c r="C54" i="3" s="1"/>
  <c r="O68" i="8"/>
  <c r="E68" i="20"/>
  <c r="O68" i="20" s="1"/>
  <c r="B55" i="3"/>
  <c r="C55" i="3" s="1"/>
  <c r="E67" i="13"/>
  <c r="G67" i="13" s="1"/>
  <c r="G50" i="3"/>
  <c r="E67" i="17"/>
  <c r="G67" i="17" s="1"/>
  <c r="E67" i="19"/>
  <c r="O67" i="19" s="1"/>
  <c r="G67" i="22"/>
  <c r="T30" i="23"/>
  <c r="T28" i="23"/>
  <c r="T26" i="23"/>
  <c r="T24" i="23"/>
  <c r="T21" i="23"/>
  <c r="T19" i="23"/>
  <c r="T17" i="23"/>
  <c r="T15" i="23"/>
  <c r="T13" i="23"/>
  <c r="E68" i="7" l="1"/>
  <c r="G68" i="7" s="1"/>
  <c r="E68" i="11"/>
  <c r="O68" i="11" s="1"/>
  <c r="G68" i="20"/>
  <c r="G51" i="3"/>
  <c r="O67" i="13"/>
  <c r="O67" i="17"/>
  <c r="G67" i="19"/>
  <c r="A3" i="23"/>
  <c r="A1" i="23"/>
  <c r="O68" i="7" l="1"/>
  <c r="G68" i="11"/>
  <c r="D39" i="6"/>
  <c r="B39" i="6"/>
  <c r="D38" i="6"/>
  <c r="B38" i="6"/>
  <c r="D37" i="6"/>
  <c r="B37" i="6"/>
  <c r="D36" i="6"/>
  <c r="B36" i="6"/>
  <c r="D33" i="6"/>
  <c r="B33" i="6"/>
  <c r="D32" i="6"/>
  <c r="C33" i="6" s="1"/>
  <c r="B32" i="6"/>
  <c r="D31" i="6"/>
  <c r="C32" i="6" s="1"/>
  <c r="B31" i="6"/>
  <c r="D30" i="6"/>
  <c r="B30" i="6"/>
  <c r="D27" i="6"/>
  <c r="B27" i="6"/>
  <c r="D26" i="6"/>
  <c r="B26" i="6"/>
  <c r="D25" i="6"/>
  <c r="B25" i="6"/>
  <c r="D24" i="6"/>
  <c r="B24" i="6"/>
  <c r="D21" i="6"/>
  <c r="B21" i="6"/>
  <c r="D20" i="6"/>
  <c r="B20" i="6"/>
  <c r="D19" i="6"/>
  <c r="B19" i="6"/>
  <c r="D18" i="6"/>
  <c r="B18" i="6"/>
  <c r="D15" i="6"/>
  <c r="B15" i="6"/>
  <c r="D14" i="6"/>
  <c r="B14" i="6"/>
  <c r="D13" i="6"/>
  <c r="B13" i="6"/>
  <c r="D12" i="6"/>
  <c r="B12" i="6"/>
  <c r="D39" i="5"/>
  <c r="B39" i="5"/>
  <c r="D38" i="5"/>
  <c r="C39" i="5" s="1"/>
  <c r="B38" i="5"/>
  <c r="D37" i="5"/>
  <c r="B37" i="5"/>
  <c r="D36" i="5"/>
  <c r="B36" i="5"/>
  <c r="D33" i="5"/>
  <c r="B33" i="5"/>
  <c r="D32" i="5"/>
  <c r="C33" i="5" s="1"/>
  <c r="B32" i="5"/>
  <c r="D31" i="5"/>
  <c r="C32" i="5" s="1"/>
  <c r="B31" i="5"/>
  <c r="D30" i="5"/>
  <c r="B30" i="5"/>
  <c r="D27" i="5"/>
  <c r="B27" i="5"/>
  <c r="D26" i="5"/>
  <c r="B26" i="5"/>
  <c r="D25" i="5"/>
  <c r="B25" i="5"/>
  <c r="D24" i="5"/>
  <c r="B24" i="5"/>
  <c r="D21" i="5"/>
  <c r="B21" i="5"/>
  <c r="D20" i="5"/>
  <c r="B20" i="5"/>
  <c r="D19" i="5"/>
  <c r="B19" i="5"/>
  <c r="D18" i="5"/>
  <c r="B18" i="5"/>
  <c r="D15" i="5"/>
  <c r="B15" i="5"/>
  <c r="D14" i="5"/>
  <c r="B14" i="5"/>
  <c r="D13" i="5"/>
  <c r="B13" i="5"/>
  <c r="D12" i="5"/>
  <c r="B12" i="5"/>
  <c r="D39" i="4"/>
  <c r="B39" i="4"/>
  <c r="D38" i="4"/>
  <c r="B38" i="4"/>
  <c r="D37" i="4"/>
  <c r="B37" i="4"/>
  <c r="D36" i="4"/>
  <c r="B36" i="4"/>
  <c r="D33" i="4"/>
  <c r="B33" i="4"/>
  <c r="D32" i="4"/>
  <c r="C33" i="4" s="1"/>
  <c r="B32" i="4"/>
  <c r="D31" i="4"/>
  <c r="C32" i="4" s="1"/>
  <c r="B31" i="4"/>
  <c r="D30" i="4"/>
  <c r="B30" i="4"/>
  <c r="D27" i="4"/>
  <c r="B27" i="4"/>
  <c r="D26" i="4"/>
  <c r="B26" i="4"/>
  <c r="D25" i="4"/>
  <c r="B25" i="4"/>
  <c r="D24" i="4"/>
  <c r="B24" i="4"/>
  <c r="D21" i="4"/>
  <c r="B21" i="4"/>
  <c r="D20" i="4"/>
  <c r="B20" i="4"/>
  <c r="D19" i="4"/>
  <c r="B19" i="4"/>
  <c r="D18" i="4"/>
  <c r="B18" i="4"/>
  <c r="D15" i="4"/>
  <c r="B15" i="4"/>
  <c r="D14" i="4"/>
  <c r="B14" i="4"/>
  <c r="D13" i="4"/>
  <c r="B13" i="4"/>
  <c r="D12" i="4"/>
  <c r="B12" i="4"/>
  <c r="D40" i="6" l="1"/>
  <c r="D40" i="4"/>
  <c r="C27" i="6"/>
  <c r="C26" i="6"/>
  <c r="C20" i="5"/>
  <c r="C27" i="4"/>
  <c r="C27" i="5"/>
  <c r="C26" i="4"/>
  <c r="C26" i="5"/>
  <c r="C20" i="4"/>
  <c r="C38" i="5"/>
  <c r="C40" i="5" s="1"/>
  <c r="F35" i="5" s="1"/>
  <c r="G35" i="5" s="1"/>
  <c r="H35" i="5" s="1"/>
  <c r="C34" i="5"/>
  <c r="C21" i="5"/>
  <c r="C20" i="6"/>
  <c r="C14" i="4"/>
  <c r="C21" i="6"/>
  <c r="C34" i="6"/>
  <c r="C15" i="4"/>
  <c r="C21" i="4"/>
  <c r="C34" i="4"/>
  <c r="D14" i="9"/>
  <c r="D16" i="6"/>
  <c r="F11" i="6" s="1"/>
  <c r="G11" i="6" s="1"/>
  <c r="H11" i="6" s="1"/>
  <c r="D39" i="21"/>
  <c r="B39" i="21"/>
  <c r="D38" i="21"/>
  <c r="B38" i="21"/>
  <c r="D37" i="21"/>
  <c r="B37" i="21"/>
  <c r="D36" i="21"/>
  <c r="B36" i="21"/>
  <c r="D33" i="21"/>
  <c r="P33" i="21" s="1"/>
  <c r="B33" i="21"/>
  <c r="D32" i="21"/>
  <c r="P32" i="21" s="1"/>
  <c r="B32" i="21"/>
  <c r="D31" i="21"/>
  <c r="P31" i="21" s="1"/>
  <c r="B31" i="21"/>
  <c r="D30" i="21"/>
  <c r="B30" i="21"/>
  <c r="D27" i="21"/>
  <c r="P27" i="21" s="1"/>
  <c r="B27" i="21"/>
  <c r="D26" i="21"/>
  <c r="P26" i="21" s="1"/>
  <c r="B26" i="21"/>
  <c r="D25" i="21"/>
  <c r="P25" i="21" s="1"/>
  <c r="B25" i="21"/>
  <c r="D24" i="21"/>
  <c r="B24" i="21"/>
  <c r="D21" i="21"/>
  <c r="B21" i="21"/>
  <c r="D20" i="21"/>
  <c r="B20" i="21"/>
  <c r="D19" i="21"/>
  <c r="B19" i="21"/>
  <c r="D18" i="21"/>
  <c r="B18" i="21"/>
  <c r="D15" i="21"/>
  <c r="N15" i="21" s="1"/>
  <c r="B15" i="21"/>
  <c r="D14" i="21"/>
  <c r="N14" i="21" s="1"/>
  <c r="B14" i="21"/>
  <c r="D13" i="21"/>
  <c r="N13" i="21" s="1"/>
  <c r="B13" i="21"/>
  <c r="D12" i="21"/>
  <c r="B12" i="21"/>
  <c r="D39" i="18"/>
  <c r="O39" i="18" s="1"/>
  <c r="B39" i="18"/>
  <c r="D38" i="18"/>
  <c r="O38" i="18" s="1"/>
  <c r="B38" i="18"/>
  <c r="D37" i="18"/>
  <c r="B37" i="18"/>
  <c r="D36" i="18"/>
  <c r="B36" i="18"/>
  <c r="D33" i="18"/>
  <c r="P33" i="18" s="1"/>
  <c r="B33" i="18"/>
  <c r="D32" i="18"/>
  <c r="P32" i="18" s="1"/>
  <c r="B32" i="18"/>
  <c r="D31" i="18"/>
  <c r="P31" i="18" s="1"/>
  <c r="B31" i="18"/>
  <c r="D30" i="18"/>
  <c r="B30" i="18"/>
  <c r="D27" i="18"/>
  <c r="B27" i="18"/>
  <c r="D26" i="18"/>
  <c r="B26" i="18"/>
  <c r="D25" i="18"/>
  <c r="B25" i="18"/>
  <c r="D24" i="18"/>
  <c r="B24" i="18"/>
  <c r="D21" i="18"/>
  <c r="B21" i="18"/>
  <c r="D20" i="18"/>
  <c r="B20" i="18"/>
  <c r="D19" i="18"/>
  <c r="B19" i="18"/>
  <c r="D18" i="18"/>
  <c r="B18" i="18"/>
  <c r="B15" i="18"/>
  <c r="B14" i="18"/>
  <c r="B13" i="18"/>
  <c r="D12" i="18"/>
  <c r="B12" i="18"/>
  <c r="D15" i="10"/>
  <c r="N15" i="10" s="1"/>
  <c r="D16" i="10"/>
  <c r="N16" i="10" s="1"/>
  <c r="D14" i="10"/>
  <c r="N14" i="10" s="1"/>
  <c r="D40" i="10"/>
  <c r="B40" i="10"/>
  <c r="D39" i="10"/>
  <c r="B39" i="10"/>
  <c r="D38" i="10"/>
  <c r="B38" i="10"/>
  <c r="D37" i="10"/>
  <c r="B37" i="10"/>
  <c r="D28" i="10"/>
  <c r="B28" i="10"/>
  <c r="D27" i="10"/>
  <c r="B27" i="10"/>
  <c r="D26" i="10"/>
  <c r="B26" i="10"/>
  <c r="D25" i="10"/>
  <c r="B25" i="10"/>
  <c r="D22" i="10"/>
  <c r="B22" i="10"/>
  <c r="D21" i="10"/>
  <c r="B21" i="10"/>
  <c r="D20" i="10"/>
  <c r="B20" i="10"/>
  <c r="D19" i="10"/>
  <c r="B19" i="10"/>
  <c r="B16" i="10"/>
  <c r="B15" i="10"/>
  <c r="B14" i="10"/>
  <c r="D13" i="10"/>
  <c r="B13" i="10"/>
  <c r="F29" i="5"/>
  <c r="F29" i="6"/>
  <c r="F29" i="4"/>
  <c r="F35" i="6"/>
  <c r="F35" i="4"/>
  <c r="G35" i="4" l="1"/>
  <c r="H35" i="4" s="1"/>
  <c r="G35" i="6"/>
  <c r="H35" i="6" s="1"/>
  <c r="C38" i="21"/>
  <c r="C28" i="6"/>
  <c r="C28" i="4"/>
  <c r="C26" i="18"/>
  <c r="N16" i="21"/>
  <c r="F11" i="21" s="1"/>
  <c r="C20" i="21"/>
  <c r="C28" i="5"/>
  <c r="C22" i="5"/>
  <c r="F17" i="5" s="1"/>
  <c r="G17" i="5" s="1"/>
  <c r="C27" i="18"/>
  <c r="N17" i="10"/>
  <c r="F12" i="10" s="1"/>
  <c r="C20" i="18"/>
  <c r="P34" i="21"/>
  <c r="F29" i="21" s="1"/>
  <c r="C27" i="10"/>
  <c r="C28" i="10"/>
  <c r="C39" i="10"/>
  <c r="C40" i="10"/>
  <c r="P28" i="21"/>
  <c r="F23" i="21" s="1"/>
  <c r="P34" i="18"/>
  <c r="F29" i="18" s="1"/>
  <c r="C39" i="21"/>
  <c r="O37" i="18"/>
  <c r="O40" i="18" s="1"/>
  <c r="F35" i="18" s="1"/>
  <c r="G35" i="18" s="1"/>
  <c r="H35" i="18" s="1"/>
  <c r="G29" i="5"/>
  <c r="C22" i="6"/>
  <c r="F17" i="6" s="1"/>
  <c r="G17" i="6" s="1"/>
  <c r="C22" i="4"/>
  <c r="F17" i="4" s="1"/>
  <c r="G17" i="4" s="1"/>
  <c r="C16" i="4"/>
  <c r="G29" i="6"/>
  <c r="D16" i="5"/>
  <c r="F11" i="5" s="1"/>
  <c r="G11" i="5" s="1"/>
  <c r="H11" i="5" s="1"/>
  <c r="G29" i="4"/>
  <c r="C21" i="10"/>
  <c r="C21" i="21"/>
  <c r="C21" i="18"/>
  <c r="C22" i="10"/>
  <c r="F23" i="4"/>
  <c r="F23" i="5"/>
  <c r="F11" i="4"/>
  <c r="F23" i="6"/>
  <c r="C40" i="21" l="1"/>
  <c r="F35" i="21" s="1"/>
  <c r="G35" i="21" s="1"/>
  <c r="H35" i="21" s="1"/>
  <c r="G23" i="6"/>
  <c r="H17" i="6" s="1"/>
  <c r="H41" i="6" s="1"/>
  <c r="E67" i="6" s="1"/>
  <c r="O67" i="6" s="1"/>
  <c r="G23" i="4"/>
  <c r="H17" i="4" s="1"/>
  <c r="C22" i="21"/>
  <c r="F17" i="21" s="1"/>
  <c r="G17" i="21" s="1"/>
  <c r="G23" i="5"/>
  <c r="H17" i="5" s="1"/>
  <c r="H41" i="5" s="1"/>
  <c r="E67" i="5" s="1"/>
  <c r="O67" i="5" s="1"/>
  <c r="C41" i="10"/>
  <c r="F36" i="10" s="1"/>
  <c r="C23" i="10"/>
  <c r="C29" i="10"/>
  <c r="G11" i="21"/>
  <c r="H11" i="21" s="1"/>
  <c r="G11" i="4"/>
  <c r="H11" i="4" s="1"/>
  <c r="C28" i="18"/>
  <c r="G12" i="10"/>
  <c r="H12" i="10" s="1"/>
  <c r="G29" i="21"/>
  <c r="C22" i="18"/>
  <c r="F17" i="18" s="1"/>
  <c r="G17" i="18" s="1"/>
  <c r="D28" i="9"/>
  <c r="D27" i="9"/>
  <c r="D26" i="9"/>
  <c r="F23" i="18"/>
  <c r="F18" i="10" l="1"/>
  <c r="G18" i="10" s="1"/>
  <c r="F24" i="10"/>
  <c r="G24" i="10" s="1"/>
  <c r="C27" i="9"/>
  <c r="C28" i="9"/>
  <c r="G67" i="6"/>
  <c r="G67" i="5"/>
  <c r="H41" i="4"/>
  <c r="E67" i="4" s="1"/>
  <c r="O67" i="4" s="1"/>
  <c r="G23" i="18"/>
  <c r="G11" i="18"/>
  <c r="H11" i="18" s="1"/>
  <c r="G36" i="10"/>
  <c r="H36" i="10" s="1"/>
  <c r="G23" i="21"/>
  <c r="H17" i="21" s="1"/>
  <c r="H41" i="21" s="1"/>
  <c r="G29" i="18"/>
  <c r="D37" i="9"/>
  <c r="D31" i="9"/>
  <c r="D25" i="9"/>
  <c r="D20" i="9"/>
  <c r="D21" i="9"/>
  <c r="D22" i="9"/>
  <c r="D19" i="9"/>
  <c r="D15" i="9"/>
  <c r="D16" i="9"/>
  <c r="D13" i="9"/>
  <c r="B38" i="9"/>
  <c r="B39" i="9"/>
  <c r="B40" i="9"/>
  <c r="B37" i="9"/>
  <c r="B31" i="9"/>
  <c r="B26" i="9"/>
  <c r="B27" i="9"/>
  <c r="B28" i="9"/>
  <c r="B25" i="9"/>
  <c r="B20" i="9"/>
  <c r="B21" i="9"/>
  <c r="B22" i="9"/>
  <c r="B19" i="9"/>
  <c r="B14" i="9"/>
  <c r="B15" i="9"/>
  <c r="B16" i="9"/>
  <c r="B13" i="9"/>
  <c r="E42" i="3"/>
  <c r="C29" i="9" l="1"/>
  <c r="F24" i="9" s="1"/>
  <c r="G24" i="9" s="1"/>
  <c r="C21" i="9"/>
  <c r="C22" i="9"/>
  <c r="G52" i="3"/>
  <c r="B6" i="15"/>
  <c r="K6" i="15" s="1"/>
  <c r="B6" i="16"/>
  <c r="K6" i="16" s="1"/>
  <c r="B6" i="14"/>
  <c r="K6" i="14" s="1"/>
  <c r="B6" i="12"/>
  <c r="K6" i="12" s="1"/>
  <c r="K7" i="8"/>
  <c r="K7" i="20"/>
  <c r="B6" i="19"/>
  <c r="K6" i="19" s="1"/>
  <c r="B6" i="17"/>
  <c r="K6" i="17" s="1"/>
  <c r="K7" i="7"/>
  <c r="K7" i="11"/>
  <c r="B6" i="13"/>
  <c r="K6" i="13" s="1"/>
  <c r="B6" i="22"/>
  <c r="K6" i="22" s="1"/>
  <c r="E67" i="21"/>
  <c r="G67" i="21" s="1"/>
  <c r="G67" i="4"/>
  <c r="F6" i="6"/>
  <c r="F6" i="4"/>
  <c r="F6" i="5"/>
  <c r="K7" i="9"/>
  <c r="B6" i="6"/>
  <c r="K6" i="6" s="1"/>
  <c r="B6" i="5"/>
  <c r="K6" i="5" s="1"/>
  <c r="B6" i="4"/>
  <c r="K6" i="4" s="1"/>
  <c r="H17" i="18"/>
  <c r="H41" i="18" s="1"/>
  <c r="H18" i="10"/>
  <c r="H42" i="10" s="1"/>
  <c r="B53" i="3" s="1"/>
  <c r="C53" i="3" s="1"/>
  <c r="K7" i="10"/>
  <c r="B6" i="21"/>
  <c r="K6" i="21" s="1"/>
  <c r="B6" i="18"/>
  <c r="K6" i="18" s="1"/>
  <c r="C16" i="9"/>
  <c r="C15" i="9"/>
  <c r="W66" i="23"/>
  <c r="V66" i="23"/>
  <c r="U66" i="23"/>
  <c r="W64" i="23"/>
  <c r="V64" i="23"/>
  <c r="U64" i="23"/>
  <c r="W62" i="23"/>
  <c r="V62" i="23"/>
  <c r="U62" i="23"/>
  <c r="W60" i="23"/>
  <c r="V60" i="23"/>
  <c r="U60" i="23"/>
  <c r="W58" i="23"/>
  <c r="X58" i="23" s="1"/>
  <c r="V58" i="23"/>
  <c r="U58" i="23"/>
  <c r="W54" i="23"/>
  <c r="V54" i="23"/>
  <c r="U54" i="23"/>
  <c r="W52" i="23"/>
  <c r="X52" i="23" s="1"/>
  <c r="V52" i="23"/>
  <c r="U52" i="23"/>
  <c r="W50" i="23"/>
  <c r="X50" i="23" s="1"/>
  <c r="V50" i="23"/>
  <c r="U50" i="23"/>
  <c r="W48" i="23"/>
  <c r="V48" i="23"/>
  <c r="U48" i="23"/>
  <c r="W46" i="23"/>
  <c r="V46" i="23"/>
  <c r="U46" i="23"/>
  <c r="W42" i="23"/>
  <c r="X42" i="23" s="1"/>
  <c r="V42" i="23"/>
  <c r="U42" i="23"/>
  <c r="W40" i="23"/>
  <c r="V40" i="23"/>
  <c r="U40" i="23"/>
  <c r="W38" i="23"/>
  <c r="X38" i="23" s="1"/>
  <c r="V38" i="23"/>
  <c r="U38" i="23"/>
  <c r="W36" i="23"/>
  <c r="V36" i="23"/>
  <c r="U36" i="23"/>
  <c r="W34" i="23"/>
  <c r="V34" i="23"/>
  <c r="U34" i="23"/>
  <c r="W32" i="23"/>
  <c r="V32" i="23"/>
  <c r="U32" i="23"/>
  <c r="X48" i="23" l="1"/>
  <c r="X46" i="23"/>
  <c r="C23" i="9"/>
  <c r="X60" i="23"/>
  <c r="O67" i="21"/>
  <c r="E68" i="10"/>
  <c r="G68" i="10" s="1"/>
  <c r="E67" i="18"/>
  <c r="O67" i="18" s="1"/>
  <c r="X62" i="23"/>
  <c r="X54" i="23"/>
  <c r="X36" i="23"/>
  <c r="X32" i="23"/>
  <c r="X34" i="23"/>
  <c r="X40" i="23"/>
  <c r="X64" i="23"/>
  <c r="X66" i="23"/>
  <c r="G36" i="9"/>
  <c r="C17" i="9"/>
  <c r="F12" i="9" s="1"/>
  <c r="W30" i="23"/>
  <c r="V30" i="23"/>
  <c r="U30" i="23"/>
  <c r="W28" i="23"/>
  <c r="V28" i="23"/>
  <c r="U28" i="23"/>
  <c r="W26" i="23"/>
  <c r="V26" i="23"/>
  <c r="U26" i="23"/>
  <c r="W24" i="23"/>
  <c r="V24" i="23"/>
  <c r="U24" i="23"/>
  <c r="F73" i="23" l="1"/>
  <c r="F18" i="9"/>
  <c r="G18" i="9" s="1"/>
  <c r="H18" i="9" s="1"/>
  <c r="D18" i="3"/>
  <c r="C19" i="1"/>
  <c r="X24" i="23"/>
  <c r="X28" i="23"/>
  <c r="X26" i="23"/>
  <c r="G67" i="18"/>
  <c r="O68" i="10"/>
  <c r="X30" i="23"/>
  <c r="F74" i="23"/>
  <c r="AP74" i="23" s="1"/>
  <c r="W13" i="23"/>
  <c r="V13" i="23"/>
  <c r="U13" i="23"/>
  <c r="W21" i="23"/>
  <c r="V21" i="23"/>
  <c r="U21" i="23"/>
  <c r="W19" i="23"/>
  <c r="V19" i="23"/>
  <c r="U19" i="23"/>
  <c r="W17" i="23"/>
  <c r="V17" i="23"/>
  <c r="U17" i="23"/>
  <c r="W15" i="23"/>
  <c r="V15" i="23"/>
  <c r="U15" i="23"/>
  <c r="E49" i="16" l="1"/>
  <c r="G49" i="16" s="1"/>
  <c r="E49" i="15"/>
  <c r="G49" i="15" s="1"/>
  <c r="E49" i="14"/>
  <c r="G49" i="14" s="1"/>
  <c r="E49" i="12"/>
  <c r="G49" i="12" s="1"/>
  <c r="E50" i="8"/>
  <c r="G50" i="8" s="1"/>
  <c r="E50" i="20"/>
  <c r="G50" i="20" s="1"/>
  <c r="E49" i="19"/>
  <c r="G49" i="19" s="1"/>
  <c r="E50" i="11"/>
  <c r="G50" i="11" s="1"/>
  <c r="E49" i="13"/>
  <c r="G49" i="13" s="1"/>
  <c r="E49" i="22"/>
  <c r="G49" i="22" s="1"/>
  <c r="E49" i="17"/>
  <c r="G49" i="17" s="1"/>
  <c r="E50" i="7"/>
  <c r="G50" i="7" s="1"/>
  <c r="X17" i="23"/>
  <c r="H73" i="23"/>
  <c r="AP73" i="23"/>
  <c r="E49" i="4"/>
  <c r="G49" i="4" s="1"/>
  <c r="E49" i="21"/>
  <c r="E49" i="18"/>
  <c r="E49" i="6"/>
  <c r="E49" i="5"/>
  <c r="G49" i="5" s="1"/>
  <c r="E50" i="10"/>
  <c r="G50" i="10" s="1"/>
  <c r="E50" i="9"/>
  <c r="G50" i="9" s="1"/>
  <c r="X13" i="23"/>
  <c r="X21" i="23"/>
  <c r="X19" i="23"/>
  <c r="X15" i="23"/>
  <c r="G49" i="6"/>
  <c r="H74" i="23"/>
  <c r="G49" i="21"/>
  <c r="G49" i="18"/>
  <c r="F72" i="23"/>
  <c r="AP72" i="23" s="1"/>
  <c r="E47" i="16" l="1"/>
  <c r="G47" i="16" s="1"/>
  <c r="E47" i="15"/>
  <c r="G47" i="15" s="1"/>
  <c r="E47" i="14"/>
  <c r="G47" i="14" s="1"/>
  <c r="E47" i="12"/>
  <c r="G47" i="12" s="1"/>
  <c r="E48" i="8"/>
  <c r="G48" i="8" s="1"/>
  <c r="E48" i="20"/>
  <c r="G48" i="20" s="1"/>
  <c r="E47" i="19"/>
  <c r="G47" i="19" s="1"/>
  <c r="E48" i="11"/>
  <c r="G48" i="11" s="1"/>
  <c r="E47" i="13"/>
  <c r="G47" i="13" s="1"/>
  <c r="E47" i="22"/>
  <c r="G47" i="22" s="1"/>
  <c r="E47" i="17"/>
  <c r="G47" i="17" s="1"/>
  <c r="E48" i="7"/>
  <c r="G48" i="7" s="1"/>
  <c r="E48" i="16"/>
  <c r="G48" i="16" s="1"/>
  <c r="E48" i="15"/>
  <c r="G48" i="15" s="1"/>
  <c r="E48" i="14"/>
  <c r="G48" i="14" s="1"/>
  <c r="E48" i="12"/>
  <c r="G48" i="12" s="1"/>
  <c r="E49" i="8"/>
  <c r="G49" i="8" s="1"/>
  <c r="E49" i="20"/>
  <c r="G49" i="20" s="1"/>
  <c r="E48" i="17"/>
  <c r="G48" i="17" s="1"/>
  <c r="E48" i="13"/>
  <c r="G48" i="13" s="1"/>
  <c r="E49" i="7"/>
  <c r="G49" i="7" s="1"/>
  <c r="E48" i="19"/>
  <c r="G48" i="19" s="1"/>
  <c r="E49" i="11"/>
  <c r="G49" i="11" s="1"/>
  <c r="E48" i="22"/>
  <c r="G48" i="22" s="1"/>
  <c r="E47" i="4"/>
  <c r="E47" i="21"/>
  <c r="G47" i="21" s="1"/>
  <c r="E47" i="18"/>
  <c r="G47" i="18" s="1"/>
  <c r="E47" i="6"/>
  <c r="G47" i="6" s="1"/>
  <c r="E47" i="5"/>
  <c r="G47" i="5" s="1"/>
  <c r="E48" i="10"/>
  <c r="E48" i="9"/>
  <c r="E48" i="5"/>
  <c r="G48" i="5" s="1"/>
  <c r="E48" i="4"/>
  <c r="G48" i="4" s="1"/>
  <c r="E48" i="21"/>
  <c r="G48" i="21" s="1"/>
  <c r="E49" i="10"/>
  <c r="G49" i="10" s="1"/>
  <c r="E48" i="18"/>
  <c r="G48" i="18" s="1"/>
  <c r="E49" i="9"/>
  <c r="E48" i="6"/>
  <c r="G48" i="6" s="1"/>
  <c r="G47" i="4"/>
  <c r="G48" i="10"/>
  <c r="H72" i="23"/>
  <c r="F71" i="23"/>
  <c r="AP71" i="23" s="1"/>
  <c r="E46" i="16" l="1"/>
  <c r="G46" i="16" s="1"/>
  <c r="G50" i="16" s="1"/>
  <c r="E68" i="16" s="1"/>
  <c r="E46" i="14"/>
  <c r="G46" i="14" s="1"/>
  <c r="G50" i="14" s="1"/>
  <c r="E68" i="14" s="1"/>
  <c r="E46" i="12"/>
  <c r="G46" i="12" s="1"/>
  <c r="G50" i="12" s="1"/>
  <c r="E68" i="12" s="1"/>
  <c r="E46" i="15"/>
  <c r="G46" i="15" s="1"/>
  <c r="G50" i="15" s="1"/>
  <c r="E68" i="15" s="1"/>
  <c r="E47" i="8"/>
  <c r="G47" i="8" s="1"/>
  <c r="G51" i="8" s="1"/>
  <c r="E69" i="8" s="1"/>
  <c r="E46" i="6"/>
  <c r="E47" i="20"/>
  <c r="G47" i="20" s="1"/>
  <c r="G51" i="20" s="1"/>
  <c r="E69" i="20" s="1"/>
  <c r="E46" i="19"/>
  <c r="G46" i="19" s="1"/>
  <c r="G50" i="19" s="1"/>
  <c r="E68" i="19" s="1"/>
  <c r="E46" i="17"/>
  <c r="G46" i="17" s="1"/>
  <c r="G50" i="17" s="1"/>
  <c r="E68" i="17" s="1"/>
  <c r="E47" i="11"/>
  <c r="G47" i="11" s="1"/>
  <c r="G51" i="11" s="1"/>
  <c r="E69" i="11" s="1"/>
  <c r="E46" i="13"/>
  <c r="G46" i="13" s="1"/>
  <c r="G50" i="13" s="1"/>
  <c r="E68" i="13" s="1"/>
  <c r="E47" i="7"/>
  <c r="G47" i="7" s="1"/>
  <c r="G51" i="7" s="1"/>
  <c r="E69" i="7" s="1"/>
  <c r="E46" i="22"/>
  <c r="G46" i="22" s="1"/>
  <c r="G50" i="22" s="1"/>
  <c r="E68" i="22" s="1"/>
  <c r="E46" i="5"/>
  <c r="G46" i="5" s="1"/>
  <c r="G50" i="5" s="1"/>
  <c r="E68" i="5" s="1"/>
  <c r="E46" i="4"/>
  <c r="G46" i="4" s="1"/>
  <c r="G50" i="4" s="1"/>
  <c r="E68" i="4" s="1"/>
  <c r="O68" i="4" s="1"/>
  <c r="E46" i="21"/>
  <c r="G46" i="21" s="1"/>
  <c r="G50" i="21" s="1"/>
  <c r="E68" i="21" s="1"/>
  <c r="E47" i="10"/>
  <c r="G47" i="10" s="1"/>
  <c r="G51" i="10" s="1"/>
  <c r="E69" i="10" s="1"/>
  <c r="E46" i="18"/>
  <c r="G46" i="18" s="1"/>
  <c r="G50" i="18" s="1"/>
  <c r="E68" i="18" s="1"/>
  <c r="E47" i="9"/>
  <c r="G46" i="6"/>
  <c r="G50" i="6" s="1"/>
  <c r="E68" i="6" s="1"/>
  <c r="G47" i="9"/>
  <c r="H71" i="23"/>
  <c r="H75" i="23" s="1"/>
  <c r="G49" i="9"/>
  <c r="G48" i="9"/>
  <c r="H36" i="9"/>
  <c r="O68" i="15" l="1"/>
  <c r="G68" i="15"/>
  <c r="G69" i="15" s="1"/>
  <c r="G68" i="14"/>
  <c r="G69" i="14" s="1"/>
  <c r="O68" i="14"/>
  <c r="G69" i="8"/>
  <c r="G70" i="8" s="1"/>
  <c r="B100" i="8" s="1"/>
  <c r="O69" i="8"/>
  <c r="G68" i="12"/>
  <c r="G69" i="12" s="1"/>
  <c r="O68" i="12"/>
  <c r="O68" i="16"/>
  <c r="G68" i="16"/>
  <c r="G69" i="16" s="1"/>
  <c r="G69" i="7"/>
  <c r="G70" i="7" s="1"/>
  <c r="B100" i="7" s="1"/>
  <c r="O69" i="7"/>
  <c r="G69" i="11"/>
  <c r="G70" i="11" s="1"/>
  <c r="B99" i="11" s="1"/>
  <c r="O69" i="11"/>
  <c r="O68" i="17"/>
  <c r="G68" i="17"/>
  <c r="G69" i="17" s="1"/>
  <c r="G69" i="20"/>
  <c r="G70" i="20" s="1"/>
  <c r="B99" i="20" s="1"/>
  <c r="O69" i="20"/>
  <c r="G68" i="22"/>
  <c r="G69" i="22" s="1"/>
  <c r="O68" i="22"/>
  <c r="G68" i="13"/>
  <c r="G69" i="13" s="1"/>
  <c r="O68" i="13"/>
  <c r="O68" i="19"/>
  <c r="G68" i="19"/>
  <c r="G69" i="19" s="1"/>
  <c r="G68" i="5"/>
  <c r="G69" i="5" s="1"/>
  <c r="O69" i="5" s="1"/>
  <c r="O68" i="5"/>
  <c r="G68" i="4"/>
  <c r="G69" i="4" s="1"/>
  <c r="B82" i="4" s="1"/>
  <c r="G68" i="6"/>
  <c r="G69" i="6" s="1"/>
  <c r="O69" i="6" s="1"/>
  <c r="O68" i="6"/>
  <c r="G68" i="21"/>
  <c r="G69" i="21" s="1"/>
  <c r="O68" i="21"/>
  <c r="O68" i="18"/>
  <c r="G68" i="18"/>
  <c r="G69" i="18" s="1"/>
  <c r="O69" i="10"/>
  <c r="G69" i="10"/>
  <c r="G70" i="10" s="1"/>
  <c r="B98" i="10" s="1"/>
  <c r="G51" i="9"/>
  <c r="E70" i="9" s="1"/>
  <c r="G12" i="9"/>
  <c r="H12" i="9" s="1"/>
  <c r="H42" i="9" s="1"/>
  <c r="B52" i="3" s="1"/>
  <c r="C52" i="3" s="1"/>
  <c r="B82" i="16" l="1"/>
  <c r="O69" i="16"/>
  <c r="O69" i="15"/>
  <c r="B82" i="15"/>
  <c r="B82" i="12"/>
  <c r="O69" i="12"/>
  <c r="O70" i="8"/>
  <c r="O69" i="14"/>
  <c r="B82" i="14"/>
  <c r="B82" i="5"/>
  <c r="B82" i="19"/>
  <c r="O69" i="19"/>
  <c r="O69" i="17"/>
  <c r="B82" i="17"/>
  <c r="B82" i="13"/>
  <c r="O69" i="13"/>
  <c r="B82" i="22"/>
  <c r="O69" i="22"/>
  <c r="O70" i="20"/>
  <c r="O70" i="11"/>
  <c r="O70" i="7"/>
  <c r="B82" i="6"/>
  <c r="O69" i="4"/>
  <c r="O69" i="21"/>
  <c r="B82" i="21"/>
  <c r="O70" i="10"/>
  <c r="O69" i="18"/>
  <c r="B82" i="18"/>
  <c r="G70" i="9"/>
  <c r="O70" i="9"/>
  <c r="E69" i="9" l="1"/>
  <c r="O69" i="9" s="1"/>
  <c r="G69" i="9" l="1"/>
  <c r="G71" i="9" s="1"/>
  <c r="B99" i="9" s="1"/>
  <c r="O71" i="9" l="1"/>
</calcChain>
</file>

<file path=xl/comments1.xml><?xml version="1.0" encoding="utf-8"?>
<comments xmlns="http://schemas.openxmlformats.org/spreadsheetml/2006/main">
  <authors>
    <author>ACMS5</author>
  </authors>
  <commentList>
    <comment ref="B19" authorId="0" shapeId="0">
      <text>
        <r>
          <rPr>
            <sz val="9"/>
            <color indexed="81"/>
            <rFont val="Tahoma"/>
            <family val="2"/>
          </rPr>
          <t xml:space="preserve">Enter the number of Teachers per position  (do not leave any cell blank).  If not applicable, enter zero (0).
</t>
        </r>
      </text>
    </comment>
    <comment ref="C19" authorId="0" shapeId="0">
      <text>
        <r>
          <rPr>
            <sz val="9"/>
            <color indexed="81"/>
            <rFont val="Tahoma"/>
            <family val="2"/>
          </rPr>
          <t xml:space="preserve">Enter the number of Teachers per position  (do not leave any cell blank).  If not applicable, enter zero (0).
</t>
        </r>
      </text>
    </comment>
  </commentList>
</comments>
</file>

<file path=xl/comments2.xml><?xml version="1.0" encoding="utf-8"?>
<comments xmlns="http://schemas.openxmlformats.org/spreadsheetml/2006/main">
  <authors>
    <author>Jimdandy S. Lucine, PDO II (DRRM)</author>
  </authors>
  <commentList>
    <comment ref="B6" authorId="0" shapeId="0">
      <text>
        <r>
          <rPr>
            <b/>
            <sz val="9"/>
            <color indexed="81"/>
            <rFont val="Tahoma"/>
            <family val="2"/>
          </rPr>
          <t>Enter School ID, if not found then update/change the maintenance menu below...</t>
        </r>
      </text>
    </comment>
    <comment ref="A45" authorId="0" shapeId="0">
      <text>
        <r>
          <rPr>
            <b/>
            <sz val="9"/>
            <color indexed="81"/>
            <rFont val="Tahoma"/>
            <family val="2"/>
          </rPr>
          <t>To update your data, click here.</t>
        </r>
      </text>
    </comment>
    <comment ref="A47" authorId="0" shapeId="0">
      <text>
        <r>
          <rPr>
            <b/>
            <sz val="9"/>
            <color indexed="81"/>
            <rFont val="Tahoma"/>
            <family val="2"/>
          </rPr>
          <t>Click here to view your initial Performance Improvement Score</t>
        </r>
      </text>
    </comment>
  </commentList>
</comments>
</file>

<file path=xl/comments3.xml><?xml version="1.0" encoding="utf-8"?>
<comments xmlns="http://schemas.openxmlformats.org/spreadsheetml/2006/main">
  <authors>
    <author>ACMS5</author>
  </authors>
  <commentList>
    <comment ref="B6" authorId="0" shapeId="0">
      <text>
        <r>
          <rPr>
            <b/>
            <sz val="9"/>
            <color indexed="81"/>
            <rFont val="Tahoma"/>
            <family val="2"/>
          </rPr>
          <t>ACMS5:</t>
        </r>
        <r>
          <rPr>
            <sz val="9"/>
            <color indexed="81"/>
            <rFont val="Tahoma"/>
            <family val="2"/>
          </rPr>
          <t xml:space="preserve">
</t>
        </r>
      </text>
    </comment>
    <comment ref="B56" authorId="0" shapeId="0">
      <text>
        <r>
          <rPr>
            <b/>
            <sz val="9"/>
            <color indexed="81"/>
            <rFont val="Tahoma"/>
            <family val="2"/>
          </rPr>
          <t>aye:</t>
        </r>
        <r>
          <rPr>
            <sz val="9"/>
            <color indexed="81"/>
            <rFont val="Tahoma"/>
            <family val="2"/>
          </rPr>
          <t xml:space="preserve">
Enter your Comments/Suggestions/ Recommendation/ Technical Assistance</t>
        </r>
      </text>
    </comment>
  </commentList>
</comments>
</file>

<file path=xl/comments4.xml><?xml version="1.0" encoding="utf-8"?>
<comments xmlns="http://schemas.openxmlformats.org/spreadsheetml/2006/main">
  <authors>
    <author>ayen</author>
    <author>ACMS5</author>
  </authors>
  <commentList>
    <comment ref="A12" authorId="0" shapeId="0">
      <text>
        <r>
          <rPr>
            <sz val="9"/>
            <color indexed="81"/>
            <rFont val="Tahoma"/>
            <family val="2"/>
          </rPr>
          <t>* SIP – AIP (Extent of participation of stakeholders)
* Annual Procurement Plan
* Annual Budget
Documentation of the SIP Process 
(Minutes of of the meeting, attendance, photos)</t>
        </r>
      </text>
    </comment>
    <comment ref="A14" authorId="0" shapeId="0">
      <text>
        <r>
          <rPr>
            <sz val="9"/>
            <color indexed="81"/>
            <rFont val="Tahoma"/>
            <family val="2"/>
          </rPr>
          <t xml:space="preserve">* SIP Review
* SMEA docs
* Documentation of the SIP Review Process
(Minutes of the Meetings, Attendance, Photos) 
</t>
        </r>
      </text>
    </comment>
    <comment ref="A16" authorId="0" shapeId="0">
      <text>
        <r>
          <rPr>
            <sz val="9"/>
            <color indexed="81"/>
            <rFont val="Tahoma"/>
            <family val="2"/>
          </rPr>
          <t xml:space="preserve">* School Faculty Association - CBL
* Parents-Teachers Association – CBL
 (DO No. 54, s. 2009, DO No. 67, s. 2009)
* Supreme Student Government / Pupil Government  (DM 4, s. 2012)
</t>
        </r>
      </text>
    </comment>
    <comment ref="A18" authorId="0" shapeId="0">
      <text>
        <r>
          <rPr>
            <sz val="9"/>
            <color indexed="81"/>
            <rFont val="Tahoma"/>
            <family val="2"/>
          </rPr>
          <t xml:space="preserve">* Communication Plan
* Communication Flow
* Communication System
* School Website
*  Linkages with Barangay LGU and other Sectoral Groups MOA, etc.
</t>
        </r>
      </text>
    </comment>
    <comment ref="A20" authorId="1" shapeId="0">
      <text>
        <r>
          <rPr>
            <sz val="9"/>
            <color indexed="81"/>
            <rFont val="Tahoma"/>
            <family val="2"/>
          </rPr>
          <t>* L&amp;D System
* Individual Plan for Professional Dev’t (IPPD)
School Plan for Professional Development (SPPD) for teachers
* Training and Development Program for Leaders
* Parenting Seminar Program
* Training Designs</t>
        </r>
      </text>
    </comment>
    <comment ref="A23" authorId="0" shapeId="0">
      <text>
        <r>
          <rPr>
            <sz val="9"/>
            <color indexed="81"/>
            <rFont val="Tahoma"/>
            <family val="2"/>
          </rPr>
          <t xml:space="preserve">Implementation Documents:
* Science Curriculum (DO 53 &amp; 57 s. 2012)
* Sports Curriculum (DO 56, s. 2012)
* Art Curriculum (DO 56, s. 2012)
* Curriculum for Journalism (DO 46, s. 2012) * Foreign Language  
* TechVoc Education (DO 68, s. 2012)
* SPED (DO 60, s. 2003)
* Madrasah Education (DO 40, s. 2011)
* IP Educ. (DO 62, s. 2012)
* Senior High School Curriculum (Secondary </t>
        </r>
      </text>
    </comment>
    <comment ref="A25" authorId="0" shapeId="0">
      <text>
        <r>
          <rPr>
            <sz val="9"/>
            <color indexed="81"/>
            <rFont val="Tahoma"/>
            <family val="2"/>
          </rPr>
          <t>* Localized Curriculum: 
- Contextualized LMs/TGs
- Big Books
- Curriculum Adaptation
- Ortography
- MTB Dictionary
- IMs on IKSP
* Improvised Ims
* ARATA based on EGRA
* Senior High School Curriculum (Secondary Schools)</t>
        </r>
      </text>
    </comment>
    <comment ref="A27" authorId="0" shapeId="0">
      <text>
        <r>
          <rPr>
            <sz val="9"/>
            <color indexed="81"/>
            <rFont val="Tahoma"/>
            <family val="2"/>
          </rPr>
          <t>* Action Research on effective Teaching Methods and Strategies
* LPP Implementation
* Lesson Plans
* Daily Logs
* Science Investigatory Projects
* Linkages with CSOs/NGOs/HEIs in improving Quality Instruction
* Visual Aids
* ICT-Based Instruction (ex: Txt2Teach)
* Workbooks/Worksheets locally developed</t>
        </r>
      </text>
    </comment>
    <comment ref="A29" authorId="0" shapeId="0">
      <text>
        <r>
          <rPr>
            <sz val="9"/>
            <color indexed="81"/>
            <rFont val="Tahoma"/>
            <family val="2"/>
          </rPr>
          <t>* Action Research on students Learning Outcomes- basis for developing remedial programs
* SMEA Dashboards &amp; Results</t>
        </r>
      </text>
    </comment>
    <comment ref="A33" authorId="0" shapeId="0">
      <text>
        <r>
          <rPr>
            <sz val="9"/>
            <color indexed="81"/>
            <rFont val="Tahoma"/>
            <family val="2"/>
          </rPr>
          <t>* Teachers’ Test Notebook
* Teachers’ Portfolio
* Test Results &amp; Analysis of any the following Tools:
- EGRA resulting to ARATA
- Phil-IRI results used in developing Reading Program
- Pre-Test /Diagnostic Tests
Formative/Summative Tests (HOTS or aligned with KPUP) used in designing Remediation Programs
* Enhanced Assessment Tools adopted from (ex. Save the Children: QLE(ECCD &amp; Basic Ed.; Literacy Boost: 
Basic Ed., etc.)</t>
        </r>
      </text>
    </comment>
    <comment ref="A35" authorId="0" shapeId="0">
      <text>
        <r>
          <rPr>
            <sz val="9"/>
            <color indexed="81"/>
            <rFont val="Tahoma"/>
            <family val="2"/>
          </rPr>
          <t>* Child Protection Policy Implementation 
* Co-curricular Activities Report (ex: Scouting, Religious Instruction, Science Camp, etc.</t>
        </r>
      </text>
    </comment>
    <comment ref="A39" authorId="0" shapeId="0">
      <text>
        <r>
          <rPr>
            <sz val="9"/>
            <color indexed="81"/>
            <rFont val="Tahoma"/>
            <family val="2"/>
          </rPr>
          <t>* Daily Lesson Log/Lesson Plans
* Student’s Portfolio
* Library
* Guidance Services
* Computer Laboratory
* ADM Modules 
* Awards received by Learners
* Classroom Structuring
* Reading Centers
* Study Lounge</t>
        </r>
      </text>
    </comment>
    <comment ref="A45" authorId="0" shapeId="0">
      <text>
        <r>
          <rPr>
            <sz val="9"/>
            <color indexed="81"/>
            <rFont val="Tahoma"/>
            <family val="2"/>
          </rPr>
          <t>Structure of School Accountable Organizations:
* School Faculty Association - CBL
* School Governing Council Structure (SGC) 
* Parents-Teachers Association – CBL (DO No. 54, s. 2009, 
DO No. 67, s. 2009
* Supreme Student Government / Supreme Pupil Government  
* Attendance, Photos, Minutes of the Meeting regarding the Crafting of Definition of Roles and School Organization (PTA,SGC, SSG, SPG, FC, etc.</t>
        </r>
      </text>
    </comment>
    <comment ref="A47" authorId="0" shapeId="0">
      <text>
        <r>
          <rPr>
            <sz val="9"/>
            <color indexed="81"/>
            <rFont val="Tahoma"/>
            <family val="2"/>
          </rPr>
          <t>Appropriate Actions to address Gaps based on the following:
* SMEA Implementation 
* General PTA Assembly Meetings
Attendance, Photos, Minutes of the Meeting in the development/capability building program on Performance 
Accountability System (SMEA)</t>
        </r>
      </text>
    </comment>
    <comment ref="A49" authorId="0" shapeId="0">
      <text>
        <r>
          <rPr>
            <sz val="9"/>
            <color indexed="81"/>
            <rFont val="Tahoma"/>
            <family val="2"/>
          </rPr>
          <t>* Accountability System’ processes, 
*Attendance, Photos, Minutes of the Meeting of the School Report Card – State of the School Address (SOSA)</t>
        </r>
      </text>
    </comment>
    <comment ref="A51" authorId="0" shapeId="0">
      <text>
        <r>
          <rPr>
            <sz val="9"/>
            <color indexed="81"/>
            <rFont val="Tahoma"/>
            <family val="2"/>
          </rPr>
          <t xml:space="preserve">* Assessment Tools: Clients’ Satisfaction Opennionaire, Checklist Form, Survey  Tracer Study Tool, School Report Cards
* Feedback Mechanisms: Gen. Assembly 
Summit, Stakeholders Forum, School Report Card, State of the School Address (SOSA), Parents’ School Website, Home Visitation, School Bulletin, Parenting Seminar
* Information Collection: Sampling – Suggestion Box, Documentation, Conduct 
* Validation Techniques and Processes: FGD, Participation, Brainstorming, Interview, Triangulation, Observation – Direct &amp; Indirect:
Attendance, Photos, Minutes of the Meeting in the development of accountability assessment criteria </t>
        </r>
      </text>
    </comment>
    <comment ref="A53" authorId="0" shapeId="0">
      <text>
        <r>
          <rPr>
            <sz val="9"/>
            <color indexed="81"/>
            <rFont val="Tahoma"/>
            <family val="2"/>
          </rPr>
          <t>* M&amp;E Process – Midyear/Annual Review, SMEPA Institutionalization focusing on Assessment of: - KPIs on Access (Enrolment &amp; Drop-out rate) 
Governance (SBM Assessment) School's PPAs:
WSRP Brigada Eskwela, Gulayan sa Paaralan, 
Guidance Program, ADM/DORP,  LPP, Feeding 
* Assessment Results based on M&amp;E Feedback: 
- Enhanced Implementation of School’s PPAs
Technical Assistance: Remedial Instruction 
Training Program, Proposed new Programs
- Recognition: 
Technical Assistance: Remedial Instruction Program, 
- Plan Adjustment: Catch-up Plan of AIP or Attendance, Photos, Minutes of the Meeting in the conduct of Participatory Assessment Performance (SMEA)</t>
        </r>
      </text>
    </comment>
    <comment ref="A57" authorId="0" shapeId="0">
      <text>
        <r>
          <rPr>
            <sz val="9"/>
            <color indexed="81"/>
            <rFont val="Tahoma"/>
            <family val="2"/>
          </rPr>
          <t>* Process – Regular Resources Inventory of:
- Human Resources (Teachers, Students, 
- Financial Resources (PTA, MOOE, Canteen Fund, IGP, Clubs)
- Technological Resources
- Instructional Materials
- Furniture
- Rooms
- WatSan
- School Site Titling
- Instructional Tools &amp; Equipment
* Output: Resources Allocation &amp; Mobilization Plan (RAMP)</t>
        </r>
      </text>
    </comment>
    <comment ref="A59" authorId="0" shapeId="0">
      <text>
        <r>
          <rPr>
            <sz val="9"/>
            <color indexed="81"/>
            <rFont val="Tahoma"/>
            <family val="2"/>
          </rPr>
          <t>* Process: Regular Resource Planning and Programming through Strategic Planning
- Human Resource Dev’t Plan (HRDP) 
- Financial Mgt. Dev’t Plan (FMDP)
- Technology Resource Improvement Plan (TRIP)
- School Physical Dev,t Plan (SPDP) 
- Annual Procurement Plan
- IGP Sustainability Plan</t>
        </r>
      </text>
    </comment>
    <comment ref="A61" authorId="0" shapeId="0">
      <text>
        <r>
          <rPr>
            <sz val="9"/>
            <color indexed="81"/>
            <rFont val="Tahoma"/>
            <family val="2"/>
          </rPr>
          <t>* Mechanisms:
Updated Transparency Board of all Finances (MOOE, PTA, IGP, Canteen Fund, Donations, etc.)
Innovations for the collective and judicious utilization and transparent, effective and efficient resource management system</t>
        </r>
      </text>
    </comment>
    <comment ref="A63" authorId="0" shapeId="0">
      <text>
        <r>
          <rPr>
            <sz val="9"/>
            <color indexed="81"/>
            <rFont val="Tahoma"/>
            <family val="2"/>
          </rPr>
          <t>SMEA of the following:
- Human Resource Dev’t Plan (HRDP) 
- Financial Mgt. Dev’t Plan (FMDP)
- Technology Resource Improvement Plan (TRIP)
- School Physical Dev,t Plan (SPDP) 
- Annual Procurement Plan (APP)
- Inventory List of all resources</t>
        </r>
      </text>
    </comment>
    <comment ref="A65" authorId="0" shapeId="0">
      <text>
        <r>
          <rPr>
            <sz val="9"/>
            <color indexed="81"/>
            <rFont val="Tahoma"/>
            <family val="2"/>
          </rPr>
          <t>* Cash Disbursement (MOOE)
* Transparency Board
* Financial Reports (PTA, IGP, Canteen, School Clubs/Organization)</t>
        </r>
      </text>
    </comment>
  </commentList>
</comments>
</file>

<file path=xl/sharedStrings.xml><?xml version="1.0" encoding="utf-8"?>
<sst xmlns="http://schemas.openxmlformats.org/spreadsheetml/2006/main" count="8697" uniqueCount="2458">
  <si>
    <t>SBM Validation</t>
  </si>
  <si>
    <t>Name of School:</t>
  </si>
  <si>
    <t>Thematic Area</t>
  </si>
  <si>
    <t>Access (45%)</t>
  </si>
  <si>
    <t>Efficiency (25%)</t>
  </si>
  <si>
    <t>Completion Rate (CR):</t>
  </si>
  <si>
    <t>Cohort Survival Rate (CSR):</t>
  </si>
  <si>
    <t>NAT MPS</t>
  </si>
  <si>
    <t>Quality (30%)</t>
  </si>
  <si>
    <t>Enrolment Increase</t>
  </si>
  <si>
    <t>% of Increase</t>
  </si>
  <si>
    <t>Dropout Rate (DR):</t>
  </si>
  <si>
    <t>% of decrease</t>
  </si>
  <si>
    <t>Performance Indicators</t>
  </si>
  <si>
    <t>Rating &amp; Equivalent Points</t>
  </si>
  <si>
    <t>Computation</t>
  </si>
  <si>
    <t>Results</t>
  </si>
  <si>
    <t>SY 2009-2010</t>
  </si>
  <si>
    <t>SY 2010-2011</t>
  </si>
  <si>
    <t>SY 2011-2012</t>
  </si>
  <si>
    <t>SY 2012-2013</t>
  </si>
  <si>
    <t>SY 2013-2014</t>
  </si>
  <si>
    <t>SY 2014- 2015</t>
  </si>
  <si>
    <t>SY 2015- 2016</t>
  </si>
  <si>
    <t>SY 2016-2017</t>
  </si>
  <si>
    <t>SY 2017-2018</t>
  </si>
  <si>
    <t>SY 2018- 2019</t>
  </si>
  <si>
    <t>SY 2019- 2020</t>
  </si>
  <si>
    <t>Ave. % of Increase</t>
  </si>
  <si>
    <t>Ave. % of Decrease</t>
  </si>
  <si>
    <t>Division:</t>
  </si>
  <si>
    <t>Step 1: Determine Performance Improvement (60%)</t>
  </si>
  <si>
    <t>Sub-Total</t>
  </si>
  <si>
    <t>Interpretation:</t>
  </si>
  <si>
    <t>Good</t>
  </si>
  <si>
    <t>Better</t>
  </si>
  <si>
    <t>Best</t>
  </si>
  <si>
    <t>Legend:</t>
  </si>
  <si>
    <t>Numerical Rating Scale</t>
  </si>
  <si>
    <t>Description</t>
  </si>
  <si>
    <t>0.50-1.49</t>
  </si>
  <si>
    <t>1.50-2.49</t>
  </si>
  <si>
    <t>2.50-3.00</t>
  </si>
  <si>
    <t>Note: Only Schools having a Performance Improvement of " Better" can apply to the Division for SBM Validation.</t>
  </si>
  <si>
    <t>Step 2: Compute for validated SBM Assessment Scores (40%)</t>
  </si>
  <si>
    <t>SBM Principles</t>
  </si>
  <si>
    <t>Leadership</t>
  </si>
  <si>
    <t>Curriculum &amp; Learning</t>
  </si>
  <si>
    <t>Accountability</t>
  </si>
  <si>
    <t>Resource Management</t>
  </si>
  <si>
    <t>Sub-total</t>
  </si>
  <si>
    <t>Weight</t>
  </si>
  <si>
    <t>Cummulative Scores of Validators per Principles</t>
  </si>
  <si>
    <t>Step 3: Compute for Final Rating</t>
  </si>
  <si>
    <t>Areas</t>
  </si>
  <si>
    <t>A. Performance Improvement</t>
  </si>
  <si>
    <t>Total</t>
  </si>
  <si>
    <t>B. SBM Assessment Score (DOD)</t>
  </si>
  <si>
    <t>Developing ( Level I)</t>
  </si>
  <si>
    <t>Maturing (Level II)</t>
  </si>
  <si>
    <t>Advanced (Level III)</t>
  </si>
  <si>
    <t>Description of SBM Level of Practice:</t>
  </si>
  <si>
    <t>Developing</t>
  </si>
  <si>
    <t>Maturing</t>
  </si>
  <si>
    <t>Advanced</t>
  </si>
  <si>
    <t>Validators:</t>
  </si>
  <si>
    <t>Chairman</t>
  </si>
  <si>
    <t>Member</t>
  </si>
  <si>
    <t>Enrolment</t>
  </si>
  <si>
    <t>Dropout</t>
  </si>
  <si>
    <t>Completion</t>
  </si>
  <si>
    <t>Cohort Survival</t>
  </si>
  <si>
    <t>Results:</t>
  </si>
  <si>
    <t>A network of leadership and governance guides the education system to achieve its shared vision, mission and goals making them responsive and relevant to the context of diverse environments.</t>
  </si>
  <si>
    <t>1. Leadership and Governance</t>
  </si>
  <si>
    <t>A. Indicators</t>
  </si>
  <si>
    <t>1. In  place is a Development Plan (e.g. SIP) developed collaboratively by the stakeholders of the school and community.</t>
  </si>
  <si>
    <t>The development plan guided by the school’s vision, mission and goal (VMG) is developed through the leadership of the school and the participation of some invited community stakeholders.</t>
  </si>
  <si>
    <t>The development plan is evolved through the shared leadership of the school and the community stakeholders.</t>
  </si>
  <si>
    <t>The development plan is enhanced with the community performing the leadership roles, and the school providing technical support.</t>
  </si>
  <si>
    <t>2. The development plan (e.g. SIP) is regularly reviewed by the school community to keep it responsive and relevant to emerging needs, challenges and opportunities.</t>
  </si>
  <si>
    <t>The school leads the regular review and improvement of the development plan.</t>
  </si>
  <si>
    <t>The school and community stakeholders working as full partners lead the continual review and improvement of the development plan.</t>
  </si>
  <si>
    <t>The community stakeholders lead the regular review and improvement process; the school stakeholders facilitate the process.</t>
  </si>
  <si>
    <t>3. The school is organized by a clear structure and work arrangements that promote shared leadership and governance and define the roles and responsibilities of the stakeholders.</t>
  </si>
  <si>
    <t>The school defines the organizational structure, and the roles and responsibilities of stakeholders.</t>
  </si>
  <si>
    <t>The school and community collaboratively define the structure and the roles and responsibilities of stakeholders</t>
  </si>
  <si>
    <t xml:space="preserve">Guided by an agreed organizational structure, the community stakeholders lead in defining the organizational structure and the roles and responsibilities; school provides technical and administrative support.
</t>
  </si>
  <si>
    <t>4. A leadership network facilities communication between and among school and community leaders for informed decision-making and solving of school-community wide-learning problems.</t>
  </si>
  <si>
    <t>Developing structures are in place and analysis of the competency and development needs of leaders is conducted; result is used to develop a long term training and Development program.</t>
  </si>
  <si>
    <t>A network has been collaboratively established and is continuously improved by the school community.</t>
  </si>
  <si>
    <t xml:space="preserve"> The network actively provides stakeholders information for making decisions and solving learning and administrative problems.</t>
  </si>
  <si>
    <t>The network allows easy exchange and access beyond the school community.</t>
  </si>
  <si>
    <t>5. A long program is in operation that addresses the training and development needs of school and community leaders.</t>
  </si>
  <si>
    <t>Leaders undertake training modes that are convenient to them (on-line, off-line, modular, group, or home-based) and which do not disrupt their regular functions. Leaders monitor and evaluate their own learning progress.</t>
  </si>
  <si>
    <t xml:space="preserve"> Leaders assume responsibility for their own training and development. School community leaders working individually or in  groups, coach and mentor one another to achieve their VMG.</t>
  </si>
  <si>
    <t>steps:1 click conditional formatting under  Home menu, 2. Manage rule, 3. New Rule, 4. Use a formula to determine, 5. click format values and click the true/false value and set the color</t>
  </si>
  <si>
    <t xml:space="preserve">II. Curriculum and Instruction </t>
  </si>
  <si>
    <t>The curriculum learning systems anchored on the community and learners’ context and aspiration are collaboratively developed and continuously improved.</t>
  </si>
  <si>
    <t>1. The curriculum provides for the development needs of all types p learners in the school community.</t>
  </si>
  <si>
    <t>All types of learners of the school community are identified, their learning curves assessed; appropriate programs with its support materials for each type of learner is developed.</t>
  </si>
  <si>
    <t>Programs are fully implemented and closely monitored to address performance discrepancies, benchmark best practices, and coach low performers, mentor potential leaders, reward high achievements, and maintain environment that makes learning, meaningful and enjoyable.</t>
  </si>
  <si>
    <t xml:space="preserve"> The educational needs of all types of learners are being met as shown by continuous improvement on learning outcomes and products of learning. Teacher’s as well as students’ performance is motivated by intrinsic rather than extrinsic rewards. The Schools’ differentiated program is frequently benchmarked by other schools.</t>
  </si>
  <si>
    <t>2. The implemented curriculum is localized to make it more meaningful to the learners and applicable to life in the community.</t>
  </si>
  <si>
    <t>Local beliefs, norms, values, traditions, folklores, current events, and existing technologist are documented are used to developed lasting curriculum. Localization guidelines are agreed to by school community and teachers are properly oriented.</t>
  </si>
  <si>
    <t>The localized curriculum is implemented and monitored closely to ensure that it makes learning more meaningful and pleasurable, produces desired learning outcomes, and directly improves community life. Ineffective approaches are replaced and innovative ones are developed.</t>
  </si>
  <si>
    <t>Best practices in localizing the curriculum are mainstreamed and benchmarked by other schools. There is marked increase in number of projects that uses the community as learning laboratory, and the school as an agent of change for improvement of the community.</t>
  </si>
  <si>
    <t>A representative team of school and community stakeholders assess content and methods used in teaching creative, critical thinking and problem solving. Assessment results are used as guide to develop materials.</t>
  </si>
  <si>
    <t xml:space="preserve">         Learning materials and approaches to reinforce strengths and address deficiencies are developed and tested for applicability on schools, family and community.</t>
  </si>
  <si>
    <t xml:space="preserve">        Materials and approaches are being used in school, in the family and in community to develop critical, creative thinking and problem solving community of learners and are producing desired results. </t>
  </si>
  <si>
    <t xml:space="preserve">3. A representative group of school and community stakeholders develop the methods and materials for developing creative thinking and problem solving. </t>
  </si>
  <si>
    <t>4. The learning systems are regularly and collaboratively monitored by the community using appropriate tools to ensure the holistic growth and development of the learners and the community.</t>
  </si>
  <si>
    <t xml:space="preserve">                 A school-based monitoring and learning system is conducted regularly and cooperatively; And feedback is shared with stakeholders.
              </t>
  </si>
  <si>
    <t xml:space="preserve">                    The school-based monitoring and learning systems generate. Feedback that is used for making decisions that enhance the total development of learners.
</t>
  </si>
  <si>
    <t xml:space="preserve">                The monitoring system is accepted and regularly used for collective decision making.
</t>
  </si>
  <si>
    <t>The system uses a tool that monitors the holistic development of learners.</t>
  </si>
  <si>
    <t xml:space="preserve">        A committee takes care of the continuous improvement of tool.</t>
  </si>
  <si>
    <t>The monitoring tool has been improved to provide both quantitative and qualitative data.</t>
  </si>
  <si>
    <t>5. Appropriate assessment tools for teaching and learning are continuously reviewed and improved, and assessment results are contextualized to the learner and local situation and the attainment of relevant life skills.</t>
  </si>
  <si>
    <t xml:space="preserve">        The assessment tools are reviewed by the school and assessment results are shared with school’s stakeholders.</t>
  </si>
  <si>
    <t>The assessment tools are reviewed by the school community and results are shared community stakeholders.</t>
  </si>
  <si>
    <t>School assessment results are used to develop learning programs that are suited to community, and customized to each learners’ context, result of which are used for collaborative decision-making.</t>
  </si>
  <si>
    <t xml:space="preserve">        Stakeholders are aware of child/learner-centered, rights-based, and inclusive principles of education.</t>
  </si>
  <si>
    <t xml:space="preserve">           Stakeholders begin to practice child/ learner-centered principles of education in the design of support to education.</t>
  </si>
  <si>
    <t>Learning environments, methods and resources are community driven, inclusive and adherent to child’s right and protection requirements.</t>
  </si>
  <si>
    <t xml:space="preserve">Learning managers and facilitators’ conduct activities aimed to increase stakeholder’s awareness and commitment to fundamental rights of children and the basic principle of educating them.                                                                         </t>
  </si>
  <si>
    <t xml:space="preserve">      Learning managers and facilitators’ apply the principles in designing learning materials.</t>
  </si>
  <si>
    <t xml:space="preserve">        Learning mangers and facilitators observe learner’s rights from designing the curriculum to structuring the whole learning environment. </t>
  </si>
  <si>
    <t>6. Learning mangers and facilitators (teacher, administrator and community members) nature values and environment that are protective of all children and demonstrate behaviors consistent to the organization’s vision, mission and goals.</t>
  </si>
  <si>
    <t>7. Methods and resources are learner and community-friendly, enjoyable, safe, inclusive, and accessible and aimed at developing self directed learners. Learners are equipped with essential knowledge, skills, and values to assume responsibility and accountability for their own learning.</t>
  </si>
  <si>
    <t>Practices, tools and materials for developing self-directed learners are highly observable in school, but not only in the home or in the community.</t>
  </si>
  <si>
    <t xml:space="preserve">        Practices, tools and materials for developing self-directed learners are beginning to emerge in the homes and in the community.</t>
  </si>
  <si>
    <t>There is continuous exchange of information sharing of expertise and materials among the schools, home and community for the development of self-directed learners.</t>
  </si>
  <si>
    <t xml:space="preserve">         Learning programs are designed and developed to produce learners who are responsible and accountable for their learning.</t>
  </si>
  <si>
    <t xml:space="preserve">      The program is collaboratively implemented and monitored by teachers and parents to ensure that it produces desired learners.</t>
  </si>
  <si>
    <t xml:space="preserve">       The program is mainstreamed continuously improve to make relevant to emergent demands.</t>
  </si>
  <si>
    <t>III. Accountability and Continuous Improvement</t>
  </si>
  <si>
    <t xml:space="preserve">A clear, transparent, inclusive, and responsive accountability system is in place, collaboratively developed by the school community, which monitors performance and acts appropriately on gaps and gains. </t>
  </si>
  <si>
    <t>1. Roles and responsibility of accountable person/s and collective body/ies are clearly defined and agreed upon by community stakeholders.</t>
  </si>
  <si>
    <t>There is an active party that initiates classification of the roles and responsibilities in education delivery.</t>
  </si>
  <si>
    <t>The stakeholders are engaged in clarifying and defining their specific roles and responsibilities.</t>
  </si>
  <si>
    <t>Shared and participatory processes are used in determining roles, responsibilities, and accountabilities of stakeholders in managing and supporting education.</t>
  </si>
  <si>
    <t xml:space="preserve">2. Achievement of goals is recognized based on a collaboratively develop performance accountability system; gaps are addressed through appropriate action. </t>
  </si>
  <si>
    <t xml:space="preserve">        Performance accountability is practiced at the school level.</t>
  </si>
  <si>
    <t>A community-level accountability system is evolving from school-led initiatives.</t>
  </si>
  <si>
    <t xml:space="preserve">        A community-accepted performance accountability, recognition and incentive system is being practiced.</t>
  </si>
  <si>
    <t xml:space="preserve">3. The accountability system is owned by the community and is continuously enhanced to ensure that management structures and mechanism are responsive to the emerging learning needs of the community. </t>
  </si>
  <si>
    <t xml:space="preserve">        The school articulates the accountabity assessment framework with basic components, including implementation guidelines to the stakeholders.</t>
  </si>
  <si>
    <t>Stakeholders are engaged in the development and operation of an appropriate accountability assessment system.</t>
  </si>
  <si>
    <t xml:space="preserve">        School community stakeholders continuously and collaboratively review and enhance accountability systems’ processes, mechanisms and tools.</t>
  </si>
  <si>
    <t>4. Accountability assessment criteria and tools, feedback mechanism, and information collection and validation techniques and processes are inclusive and collaboratively develop and agreed upon.</t>
  </si>
  <si>
    <t>The school, with the participation of stakeholders, articulates an accountability assessment framework with basic components, including implementation guidelines</t>
  </si>
  <si>
    <t xml:space="preserve">         Stakeholders are engaged in the development and operation of an appropriate accountability assessment system.</t>
  </si>
  <si>
    <t xml:space="preserve">        Schools community stakeholders continuously and collaboratively review and enhance accountability system’ processes, mechanisms and tools.</t>
  </si>
  <si>
    <t>5. Participatory assessment of performance is done regularly with the community. Assessment results and lessons learned serve as basis for feedback, technical assistance, and recognition and plan adjustments.</t>
  </si>
  <si>
    <t xml:space="preserve">        School initiates periodic performance assessment with the participation of stakeholders.</t>
  </si>
  <si>
    <t xml:space="preserve">         Collaborative conduct of performance assessment informs planning, plan adjustments and requirements for technical assistance. </t>
  </si>
  <si>
    <t>School-community- developed performance assessment is practiced and is the basis for improving monitoring and evaluation systems, providing technical assistance, and recognizing and refining plans.</t>
  </si>
  <si>
    <t>IV. Management of Resource</t>
  </si>
  <si>
    <t xml:space="preserve">Resources are collectively and Judiciously mobilized and managed with transparency, effectiveness, and efficiency. </t>
  </si>
  <si>
    <t>1. Regular resource inventory is collaboratively undertaken by learning managers, learning facilitators, and community stakeholders as basis for resource allocation an mobilization.</t>
  </si>
  <si>
    <t>Stakeholders are aware that a regular resource inventory is available and is used as the basis for resource allocation and mobilization.</t>
  </si>
  <si>
    <t>Resource inventory is characterized by regularity, increased participation of stakeholders, and communicated to the community as the basis for resource allocation and mobilization.</t>
  </si>
  <si>
    <t xml:space="preserve">        Resource inventories are systematically developed and stakeholders are engaged in a collaboration process to make decisions on resource allocation and mobilization.</t>
  </si>
  <si>
    <t>2. A regular dialogue for planning and resource programming, that is accessible and inclusive, continuously engage stakeholders and support implementation of community education plans.</t>
  </si>
  <si>
    <t xml:space="preserve">         Stakeholders are invited to participate in the development of an educational plan in resource programming, and in the educational plan.</t>
  </si>
  <si>
    <t>Stakeholders are regularly engaged in the planning and resource programming, and in the implementation of the education plan.</t>
  </si>
  <si>
    <t>Stakeholders sustain the implementation and improvement of a collaboratively developed, periodically adjusted, and constituent-focused resource management system.</t>
  </si>
  <si>
    <t>3. In place is a community-developed resource management system that drives appropriate behaviors of the stakeholders to ensure judicious, appropriate and effective use of resources.</t>
  </si>
  <si>
    <t>Stakeholders support judicious, appropriate, and effective use of resources.</t>
  </si>
  <si>
    <t>Stakeholders are engaged and share expertise in the collaborative development of resource management system.</t>
  </si>
  <si>
    <t xml:space="preserve">        Stakeholders sustain the implementation and improvement of a  collaboratively developed, periodically adjusted, and  constituent-focused resource management system.</t>
  </si>
  <si>
    <t>4. Regular monitoring, evaluation, and reporting processes of resource management are collaboratively developed and implemented by the learning managers, facilitators, and community stakeholders.</t>
  </si>
  <si>
    <t xml:space="preserve">        Stakeholders are invited to participate in the development and implementation of monitoring, evaluation, and reporting processes on resource management.</t>
  </si>
  <si>
    <t xml:space="preserve">        Stakeholder engaged and share expertise in the collaborative development of resource management system.</t>
  </si>
  <si>
    <t>5. There is a system that manages the network and linkages which strengthen and sustain partnership for improving resource management.</t>
  </si>
  <si>
    <t xml:space="preserve">An engagement procedure to identify and utilize partnerships with stakeholders for improving resource management is evident. </t>
  </si>
  <si>
    <t>Stakeholders support a system of partnership for improving resource management.</t>
  </si>
  <si>
    <t>An established system of partnership is managed and sustained by the stakeholders for continuous improvement of resource management.</t>
  </si>
  <si>
    <t>Summary :</t>
  </si>
  <si>
    <t>Performance Improvement</t>
  </si>
  <si>
    <t>SBM Assessment Score</t>
  </si>
  <si>
    <t>SBM Final Rating</t>
  </si>
  <si>
    <t>SY 2008-2009</t>
  </si>
  <si>
    <t>Dropout (%)</t>
  </si>
  <si>
    <t>Cohort Survival (%)</t>
  </si>
  <si>
    <t>NAT MPS (%)</t>
  </si>
  <si>
    <t>Direction: Select the school year under Performance Indicator's Column and enter the baseline data.</t>
  </si>
  <si>
    <t>Participation Rate</t>
  </si>
  <si>
    <t>Participation</t>
  </si>
  <si>
    <t>Baseline Data</t>
  </si>
  <si>
    <t>% of Inc./Average</t>
  </si>
  <si>
    <t>Department of Education</t>
  </si>
  <si>
    <t>Region X</t>
  </si>
  <si>
    <t>Division of Bukidnon</t>
  </si>
  <si>
    <t>Division of Malaybalay City</t>
  </si>
  <si>
    <t>Division of Valencia City</t>
  </si>
  <si>
    <t>Division of Misamis Occidental</t>
  </si>
  <si>
    <t>Division of Tangub City</t>
  </si>
  <si>
    <t>Division of Oroqueta City</t>
  </si>
  <si>
    <t>Division of Gingoog City</t>
  </si>
  <si>
    <t>Division of Camiguin City</t>
  </si>
  <si>
    <t>Division of Cagayan de Oro City</t>
  </si>
  <si>
    <t>Division of El Salvador City</t>
  </si>
  <si>
    <t>Division of Misamis Oriental</t>
  </si>
  <si>
    <t>Division of Iligan City</t>
  </si>
  <si>
    <t>Division of Lanao del Norte</t>
  </si>
  <si>
    <t>Division of Ozamis City</t>
  </si>
  <si>
    <t>S B M    V a l I d a t I o n</t>
  </si>
  <si>
    <t>Level  O (NO Evidence)</t>
  </si>
  <si>
    <t>Level I of Practice (Evidence indicate early or preliminary stage)</t>
  </si>
  <si>
    <t>Level II of Practice (Evidence indicate planned practices and procedures are fully implemented)</t>
  </si>
  <si>
    <t>Level III of Practice (Evidence indicate practices and procedures satisfy quality standards)</t>
  </si>
  <si>
    <t>(NO Evidence)</t>
  </si>
  <si>
    <t xml:space="preserve"> </t>
  </si>
  <si>
    <t>Chairman:</t>
  </si>
  <si>
    <t>Member1:</t>
  </si>
  <si>
    <t>Member2:</t>
  </si>
  <si>
    <t>Member3:</t>
  </si>
  <si>
    <t>Member4:</t>
  </si>
  <si>
    <t>Accountability and Continuous Improvement</t>
  </si>
  <si>
    <t>SBM Validation (Document Analysis-Observation-Discussion)</t>
  </si>
  <si>
    <t>Leadership and Governance</t>
  </si>
  <si>
    <t xml:space="preserve">                               EPS-II Monitoring and Evaluation</t>
  </si>
  <si>
    <t>School Year Validated:</t>
  </si>
  <si>
    <t>School Year:</t>
  </si>
  <si>
    <t>2017-2018</t>
  </si>
  <si>
    <r>
      <t xml:space="preserve">Developed by:    </t>
    </r>
    <r>
      <rPr>
        <b/>
        <i/>
        <sz val="9"/>
        <color theme="1"/>
        <rFont val="Calibri"/>
        <family val="2"/>
        <scheme val="minor"/>
      </rPr>
      <t>ARIEL B. MONTECALBO, Ph.D.</t>
    </r>
  </si>
  <si>
    <t>Repetition Rate (RR):</t>
  </si>
  <si>
    <t>Promotion Rate</t>
  </si>
  <si>
    <t>Dropout (Raw Data)</t>
  </si>
  <si>
    <t>Enrolment (Previous Year)</t>
  </si>
  <si>
    <t>Repetition (Raw Data)</t>
  </si>
  <si>
    <t>Year</t>
  </si>
  <si>
    <t>Maintenance Menu</t>
  </si>
  <si>
    <t>School Year</t>
  </si>
  <si>
    <t>2008-2009</t>
  </si>
  <si>
    <t>2009-2010</t>
  </si>
  <si>
    <t>2010-2011</t>
  </si>
  <si>
    <t>2011-2012</t>
  </si>
  <si>
    <t>2012-2013</t>
  </si>
  <si>
    <t>2013-2014</t>
  </si>
  <si>
    <t>2014-2015</t>
  </si>
  <si>
    <t>2015-2016</t>
  </si>
  <si>
    <t>2016-2017</t>
  </si>
  <si>
    <t>2018-2019</t>
  </si>
  <si>
    <t>2019-2020</t>
  </si>
  <si>
    <t>2020-2021</t>
  </si>
  <si>
    <t>2021-2022</t>
  </si>
  <si>
    <t>2022-2023</t>
  </si>
  <si>
    <t>2023-2024</t>
  </si>
  <si>
    <t>2024-2025</t>
  </si>
  <si>
    <t>2025-2026</t>
  </si>
  <si>
    <t>2026-2027</t>
  </si>
  <si>
    <t>2027-2028</t>
  </si>
  <si>
    <t>2028-2029</t>
  </si>
  <si>
    <t>2029-2030</t>
  </si>
  <si>
    <t>Division</t>
  </si>
  <si>
    <t>District:</t>
  </si>
  <si>
    <t>School</t>
  </si>
  <si>
    <t>Quezon I</t>
  </si>
  <si>
    <t>Quezon CES</t>
  </si>
  <si>
    <t>District</t>
  </si>
  <si>
    <t>Dangcagan</t>
  </si>
  <si>
    <t>Don Carlos I</t>
  </si>
  <si>
    <t>Don Carlos II</t>
  </si>
  <si>
    <t>Kitaotao I</t>
  </si>
  <si>
    <t>Kitaotao II</t>
  </si>
  <si>
    <t>Manolo Fortich I</t>
  </si>
  <si>
    <t>Manolo Fortich II</t>
  </si>
  <si>
    <t>Maramag I</t>
  </si>
  <si>
    <t>Maramag II</t>
  </si>
  <si>
    <t>Maramag III</t>
  </si>
  <si>
    <t>Quezon II</t>
  </si>
  <si>
    <t>San Fernando I</t>
  </si>
  <si>
    <t>San Fernando II</t>
  </si>
  <si>
    <t>Sumilao</t>
  </si>
  <si>
    <t>Talakag I</t>
  </si>
  <si>
    <t>Talakag II</t>
  </si>
  <si>
    <t>Buenavista ES</t>
  </si>
  <si>
    <t>Danatag ES</t>
  </si>
  <si>
    <t>Imbatug CES</t>
  </si>
  <si>
    <t>Kalilangan ES</t>
  </si>
  <si>
    <t>Lacolac ES</t>
  </si>
  <si>
    <t>Langaon ES</t>
  </si>
  <si>
    <t>Liboran ES</t>
  </si>
  <si>
    <t>Lingating ES</t>
  </si>
  <si>
    <t>Mabuhay ES</t>
  </si>
  <si>
    <t>Patpat ES</t>
  </si>
  <si>
    <t>Pualas ES</t>
  </si>
  <si>
    <t>Salimbalan ES</t>
  </si>
  <si>
    <t>San Miguel ES</t>
  </si>
  <si>
    <t>San Vicente ES</t>
  </si>
  <si>
    <t>Camp 14 ES</t>
  </si>
  <si>
    <t>Camp 9 ES</t>
  </si>
  <si>
    <t>Crossing ES</t>
  </si>
  <si>
    <t>Dalag-Ayan ES</t>
  </si>
  <si>
    <t>Kiliog ES</t>
  </si>
  <si>
    <t>Kiongkog ES</t>
  </si>
  <si>
    <t>Laturan ES</t>
  </si>
  <si>
    <t>Libona CS</t>
  </si>
  <si>
    <t>Maambong ES</t>
  </si>
  <si>
    <t>Nangka ES</t>
  </si>
  <si>
    <t>Palabucan ES</t>
  </si>
  <si>
    <t>Pongol ES</t>
  </si>
  <si>
    <t>Salvacion ES</t>
  </si>
  <si>
    <t>San Jose ES</t>
  </si>
  <si>
    <t>Sil-Ipon ES</t>
  </si>
  <si>
    <t>Tigbao ES</t>
  </si>
  <si>
    <t>Alangilan ES</t>
  </si>
  <si>
    <t>Impahanong ES</t>
  </si>
  <si>
    <t>Kalingking ES</t>
  </si>
  <si>
    <t>Larapan ES</t>
  </si>
  <si>
    <t>Malitbog CES</t>
  </si>
  <si>
    <t>Maluko ES</t>
  </si>
  <si>
    <t>Mindagat ES</t>
  </si>
  <si>
    <t>Patac PS</t>
  </si>
  <si>
    <t>Sampiano ES</t>
  </si>
  <si>
    <t>San Luis ES</t>
  </si>
  <si>
    <t>San Migara ES</t>
  </si>
  <si>
    <t>Siloo ES</t>
  </si>
  <si>
    <t>Sta Ines ES</t>
  </si>
  <si>
    <t>Sumalsag ES</t>
  </si>
  <si>
    <t>Tagmaray ES</t>
  </si>
  <si>
    <t>Umagling ES</t>
  </si>
  <si>
    <t>Abyawan ES</t>
  </si>
  <si>
    <t>Dalirig ES</t>
  </si>
  <si>
    <t>Guilang-Guilang ES</t>
  </si>
  <si>
    <t>Impakibel ES</t>
  </si>
  <si>
    <t>Kalugmanan ES</t>
  </si>
  <si>
    <t>Lingion ES</t>
  </si>
  <si>
    <t>Sankanan ES</t>
  </si>
  <si>
    <t>Sto. Nino ES</t>
  </si>
  <si>
    <t>Ticala ES</t>
  </si>
  <si>
    <t>Alae CES</t>
  </si>
  <si>
    <t>Awol ES</t>
  </si>
  <si>
    <t>Camp 1 ES</t>
  </si>
  <si>
    <t>Dahilayan ES</t>
  </si>
  <si>
    <t>Damilag ES</t>
  </si>
  <si>
    <t>Kitam-Is ES</t>
  </si>
  <si>
    <t>Lunucan ES</t>
  </si>
  <si>
    <t>Mambatangan ES</t>
  </si>
  <si>
    <t>Mantibugao ES</t>
  </si>
  <si>
    <t>Minsuro ES</t>
  </si>
  <si>
    <t>Plantation ES</t>
  </si>
  <si>
    <t>Kilabong ES</t>
  </si>
  <si>
    <t>Kisolon Central</t>
  </si>
  <si>
    <t>Laruk ES</t>
  </si>
  <si>
    <t>Puntian ES</t>
  </si>
  <si>
    <t>San Roque ES</t>
  </si>
  <si>
    <t>Baylanan PS</t>
  </si>
  <si>
    <t>Colawingon ES</t>
  </si>
  <si>
    <t>Lantud ES</t>
  </si>
  <si>
    <t>Liguron PS</t>
  </si>
  <si>
    <t>Lugsayan ES</t>
  </si>
  <si>
    <t>Maigtang ES</t>
  </si>
  <si>
    <t>Sagaran ES</t>
  </si>
  <si>
    <t>San Antonio ES</t>
  </si>
  <si>
    <t>San Isidro ES</t>
  </si>
  <si>
    <t>Sto Nino ES</t>
  </si>
  <si>
    <t>Talakag CES</t>
  </si>
  <si>
    <t>Dominorog ES</t>
  </si>
  <si>
    <t>Indulang ES</t>
  </si>
  <si>
    <t>Kaulayanan ES</t>
  </si>
  <si>
    <t>Lapok ES</t>
  </si>
  <si>
    <t>Lirongan ES</t>
  </si>
  <si>
    <t>Lourdes Village ES</t>
  </si>
  <si>
    <t>Masimag ES</t>
  </si>
  <si>
    <t>Megbadiang ES</t>
  </si>
  <si>
    <t>Miarayon ES</t>
  </si>
  <si>
    <t>Migpait ES</t>
  </si>
  <si>
    <t>Salucot ES</t>
  </si>
  <si>
    <t>San Rafael ES</t>
  </si>
  <si>
    <t>Sanggaya ES</t>
  </si>
  <si>
    <t>Tankulan ES</t>
  </si>
  <si>
    <t>Tiga-ason ES</t>
  </si>
  <si>
    <t>Tinaytayan ES</t>
  </si>
  <si>
    <t>Anlugan ES</t>
  </si>
  <si>
    <t>Cabulohan ES</t>
  </si>
  <si>
    <t>Canangaan ES</t>
  </si>
  <si>
    <t>Capinonan ES</t>
  </si>
  <si>
    <t>Crossing Mandaing</t>
  </si>
  <si>
    <t>Dalacutan ES</t>
  </si>
  <si>
    <t>Imbatug ES</t>
  </si>
  <si>
    <t>Kumaliwat ES</t>
  </si>
  <si>
    <t>Mainaga ES</t>
  </si>
  <si>
    <t>Mandaing ES</t>
  </si>
  <si>
    <t>Manggaod ES</t>
  </si>
  <si>
    <t>Mauswagon ES</t>
  </si>
  <si>
    <t>Old Cabanglasan ES</t>
  </si>
  <si>
    <t>Omalao ES</t>
  </si>
  <si>
    <t>Paradise ES</t>
  </si>
  <si>
    <t>Tagiptip ES</t>
  </si>
  <si>
    <t>Valsons ES</t>
  </si>
  <si>
    <t>Bulonay ES</t>
  </si>
  <si>
    <t>Capitan Bayong ES</t>
  </si>
  <si>
    <t>Cawayan ES</t>
  </si>
  <si>
    <t>Impasug-Ong CES</t>
  </si>
  <si>
    <t>Kibuwa ES</t>
  </si>
  <si>
    <t>Kubayan ES</t>
  </si>
  <si>
    <t>La Fortuna ES</t>
  </si>
  <si>
    <t>San Juan ES</t>
  </si>
  <si>
    <t>Sayawan ES</t>
  </si>
  <si>
    <t>Hagpa ES</t>
  </si>
  <si>
    <t>Kaanibungan ES</t>
  </si>
  <si>
    <t>Kalabugao CES</t>
  </si>
  <si>
    <t>Kalampigan ES</t>
  </si>
  <si>
    <t>Kiudto ES</t>
  </si>
  <si>
    <t>Minlanaw ES</t>
  </si>
  <si>
    <t>Nasandigan ES</t>
  </si>
  <si>
    <t>New Imbatug ES</t>
  </si>
  <si>
    <t>Alanib ES</t>
  </si>
  <si>
    <t>Baclayon ES</t>
  </si>
  <si>
    <t>Balila ES</t>
  </si>
  <si>
    <t>Bantuanon ES</t>
  </si>
  <si>
    <t>Basac ES</t>
  </si>
  <si>
    <t>Bugcaon ES</t>
  </si>
  <si>
    <t>Capt. Juan ES</t>
  </si>
  <si>
    <t>Kaatuan ES</t>
  </si>
  <si>
    <t>Kibanggay ES</t>
  </si>
  <si>
    <t>Lantapan CES</t>
  </si>
  <si>
    <t>Old Kibanggay ES</t>
  </si>
  <si>
    <t>Sobsob ES</t>
  </si>
  <si>
    <t>Songco ES</t>
  </si>
  <si>
    <t>Valbueco ES</t>
  </si>
  <si>
    <t>Bayting ES</t>
  </si>
  <si>
    <t>Candelaria ES</t>
  </si>
  <si>
    <t>Colon ES</t>
  </si>
  <si>
    <t>Halapitan CES</t>
  </si>
  <si>
    <t>Ilian ES</t>
  </si>
  <si>
    <t>Kawayan ES</t>
  </si>
  <si>
    <t>Little Baguio ES</t>
  </si>
  <si>
    <t>Macabongbong ES</t>
  </si>
  <si>
    <t>Magkalungay ES</t>
  </si>
  <si>
    <t>Malambago ES</t>
  </si>
  <si>
    <t>Malayanan ES</t>
  </si>
  <si>
    <t>Nakabuklad ES</t>
  </si>
  <si>
    <t>Nala ES</t>
  </si>
  <si>
    <t>Sacramento Valley ES</t>
  </si>
  <si>
    <t>Sulog ES</t>
  </si>
  <si>
    <t>Tigua ES</t>
  </si>
  <si>
    <t>Bonacao ES</t>
  </si>
  <si>
    <t>Bugca ES</t>
  </si>
  <si>
    <t>Bulalang ES</t>
  </si>
  <si>
    <t>Cabuling ES</t>
  </si>
  <si>
    <t>Cayaga ES</t>
  </si>
  <si>
    <t>Durian ES</t>
  </si>
  <si>
    <t>Iglugsad ES</t>
  </si>
  <si>
    <t>Kibongkog ES</t>
  </si>
  <si>
    <t>Mahayag ES</t>
  </si>
  <si>
    <t>Matupe ES</t>
  </si>
  <si>
    <t>Namnam ES</t>
  </si>
  <si>
    <t>Anggaan ES</t>
  </si>
  <si>
    <t>Basag PS</t>
  </si>
  <si>
    <t>Buluan PS</t>
  </si>
  <si>
    <t>Damulog CES</t>
  </si>
  <si>
    <t>Kinapat ES</t>
  </si>
  <si>
    <t>Kiraon ES</t>
  </si>
  <si>
    <t>Kitingting ES</t>
  </si>
  <si>
    <t>Lagandang ES</t>
  </si>
  <si>
    <t>Langahan PS</t>
  </si>
  <si>
    <t>Maican ES</t>
  </si>
  <si>
    <t>Migcawayan ES</t>
  </si>
  <si>
    <t>New Compostela ES</t>
  </si>
  <si>
    <t>Old Damulog ES</t>
  </si>
  <si>
    <t>Omonay ES</t>
  </si>
  <si>
    <t>Pocopoco ES</t>
  </si>
  <si>
    <t>Sampagar ES</t>
  </si>
  <si>
    <t>Tangkulan ES</t>
  </si>
  <si>
    <t>Dangcagan CES</t>
  </si>
  <si>
    <t>Dolorosa ES</t>
  </si>
  <si>
    <t>Kianggat ES</t>
  </si>
  <si>
    <t>Miaray ES</t>
  </si>
  <si>
    <t>Migcuya ES</t>
  </si>
  <si>
    <t>New Visayas ES</t>
  </si>
  <si>
    <t>Buyot ES</t>
  </si>
  <si>
    <t>Don Carlos CES</t>
  </si>
  <si>
    <t>Don Carlos Norte ES</t>
  </si>
  <si>
    <t>Embayao ES</t>
  </si>
  <si>
    <t>Kasigkot ES</t>
  </si>
  <si>
    <t>Manlamonay ES</t>
  </si>
  <si>
    <t>Maraymaray ES</t>
  </si>
  <si>
    <t>Minsalagan ES</t>
  </si>
  <si>
    <t>Pinamaloy ES</t>
  </si>
  <si>
    <t>San Antonio East ES</t>
  </si>
  <si>
    <t>San Nicolas ES</t>
  </si>
  <si>
    <t>Sinangguyan ES</t>
  </si>
  <si>
    <t>Bismartz ES (Inator)</t>
  </si>
  <si>
    <t>Cabadiangan ES</t>
  </si>
  <si>
    <t>Calao-Calao ES</t>
  </si>
  <si>
    <t>Kalubihon ES</t>
  </si>
  <si>
    <t>Kawilihan ES</t>
  </si>
  <si>
    <t>Kiara ES</t>
  </si>
  <si>
    <t>Mahayahay ES</t>
  </si>
  <si>
    <t>New Nongnongan ES</t>
  </si>
  <si>
    <t>San Antonio West ES</t>
  </si>
  <si>
    <t>San Francisco ES</t>
  </si>
  <si>
    <t>Bacbacon ES</t>
  </si>
  <si>
    <t>Bagongbayan ES</t>
  </si>
  <si>
    <t>Bagor ES</t>
  </si>
  <si>
    <t>Balaoro ES</t>
  </si>
  <si>
    <t>Baroy ES</t>
  </si>
  <si>
    <t>Kabadiangan ES</t>
  </si>
  <si>
    <t>Kadingilan CES</t>
  </si>
  <si>
    <t>Kibalagon ES</t>
  </si>
  <si>
    <t>Kibogtok ES</t>
  </si>
  <si>
    <t>Malinao ES</t>
  </si>
  <si>
    <t>Matampay ES</t>
  </si>
  <si>
    <t>Pinamangguan ES</t>
  </si>
  <si>
    <t>Bagong Silang ES</t>
  </si>
  <si>
    <t>Balintawak ES</t>
  </si>
  <si>
    <t>Gutapol ES</t>
  </si>
  <si>
    <t>Kibawe CS</t>
  </si>
  <si>
    <t>Kikipot ES</t>
  </si>
  <si>
    <t>Kiorao ES</t>
  </si>
  <si>
    <t>Kisawa ES</t>
  </si>
  <si>
    <t>Kisurang ES</t>
  </si>
  <si>
    <t>Magsaysay ES</t>
  </si>
  <si>
    <t>Marapange ES</t>
  </si>
  <si>
    <t>Mascarinas ES</t>
  </si>
  <si>
    <t>Natulongan ES</t>
  </si>
  <si>
    <t>New Kidapawan ES</t>
  </si>
  <si>
    <t>Old Kibawe ES</t>
  </si>
  <si>
    <t>Pinamula ES</t>
  </si>
  <si>
    <t>Romagook ES</t>
  </si>
  <si>
    <t>Sampaguita ES</t>
  </si>
  <si>
    <t>Spring ES</t>
  </si>
  <si>
    <t>Tumaras ES</t>
  </si>
  <si>
    <t>West Kibawe ES</t>
  </si>
  <si>
    <t>Balangigay ES</t>
  </si>
  <si>
    <t>Balocbocan ES</t>
  </si>
  <si>
    <t>Bershiba ES</t>
  </si>
  <si>
    <t>Bobong ES</t>
  </si>
  <si>
    <t>Kalumihan ES</t>
  </si>
  <si>
    <t>Kauyonan ES</t>
  </si>
  <si>
    <t>Kimolong ES</t>
  </si>
  <si>
    <t>Kitaotao CES</t>
  </si>
  <si>
    <t>Metebagao ES</t>
  </si>
  <si>
    <t>Panganan ES</t>
  </si>
  <si>
    <t>San Lorenzo ES</t>
  </si>
  <si>
    <t>Sto. Rosario ES</t>
  </si>
  <si>
    <t>Tandong ES</t>
  </si>
  <si>
    <t>Bolo ES</t>
  </si>
  <si>
    <t>Gupaco ES</t>
  </si>
  <si>
    <t>Gutalid ES</t>
  </si>
  <si>
    <t>Kabalansihan ES</t>
  </si>
  <si>
    <t>Kahusayan ES</t>
  </si>
  <si>
    <t>Kipilas ES</t>
  </si>
  <si>
    <t>Kitubo ES</t>
  </si>
  <si>
    <t>Lorega ES</t>
  </si>
  <si>
    <t>North Dalurong ES</t>
  </si>
  <si>
    <t>Pinanubuan ES</t>
  </si>
  <si>
    <t>Sagasaan ES</t>
  </si>
  <si>
    <t>Sagundanon ES</t>
  </si>
  <si>
    <t>Sianib ES</t>
  </si>
  <si>
    <t>Sinayawan ES</t>
  </si>
  <si>
    <t>Sinaysayan ES</t>
  </si>
  <si>
    <t>Sinuda CES</t>
  </si>
  <si>
    <t>Camp I ES</t>
  </si>
  <si>
    <t>Francisco Villa ES</t>
  </si>
  <si>
    <t>Famador ES</t>
  </si>
  <si>
    <t>Kiharong ES</t>
  </si>
  <si>
    <t>Kisanday ES</t>
  </si>
  <si>
    <t>Musuan ES</t>
  </si>
  <si>
    <t>New Tubigon ES</t>
  </si>
  <si>
    <t>Panadtalan ES</t>
  </si>
  <si>
    <t>Panalsalan ES</t>
  </si>
  <si>
    <t>Tubigon ES</t>
  </si>
  <si>
    <t>Dagumbaan ES</t>
  </si>
  <si>
    <t>Kuya ES</t>
  </si>
  <si>
    <t>La Roxas ES</t>
  </si>
  <si>
    <t>Mahawan ES</t>
  </si>
  <si>
    <t>San Carlos ES</t>
  </si>
  <si>
    <t>San Miguel CES</t>
  </si>
  <si>
    <t>Apyao ES</t>
  </si>
  <si>
    <t>Busco ES</t>
  </si>
  <si>
    <t>Butong ES</t>
  </si>
  <si>
    <t>Dumalama ES</t>
  </si>
  <si>
    <t>Kipaypayon ES</t>
  </si>
  <si>
    <t>Libertad ES</t>
  </si>
  <si>
    <t>Lumintao ES</t>
  </si>
  <si>
    <t>Manuto ES</t>
  </si>
  <si>
    <t>Merangeran ES</t>
  </si>
  <si>
    <t>Miluya ES</t>
  </si>
  <si>
    <t>Minsalirac ES</t>
  </si>
  <si>
    <t>Paitan ES</t>
  </si>
  <si>
    <t>Salaysay ES</t>
  </si>
  <si>
    <t>Sto. Domingo ES</t>
  </si>
  <si>
    <t>Zubiri Village ES</t>
  </si>
  <si>
    <t>Bagong Lipunan ES</t>
  </si>
  <si>
    <t>Cebole ES</t>
  </si>
  <si>
    <t>Kipolot ES</t>
  </si>
  <si>
    <t>Lagislis ES</t>
  </si>
  <si>
    <t>Linabo ES</t>
  </si>
  <si>
    <t>Malaomao ES</t>
  </si>
  <si>
    <t>Menongan ES</t>
  </si>
  <si>
    <t>Mibantang ES</t>
  </si>
  <si>
    <t>Minsamongan ES</t>
  </si>
  <si>
    <t>Pag-asa ES</t>
  </si>
  <si>
    <t>Palacapao ES</t>
  </si>
  <si>
    <t>Pinilayan ES</t>
  </si>
  <si>
    <t>Salawagan CES</t>
  </si>
  <si>
    <t>Sta Cruz ES</t>
  </si>
  <si>
    <t>Canituan ES</t>
  </si>
  <si>
    <t>Forchacu II ES</t>
  </si>
  <si>
    <t>Forchacu III ES</t>
  </si>
  <si>
    <t>Forchacu IV ES</t>
  </si>
  <si>
    <t>Imbariz ES</t>
  </si>
  <si>
    <t>Kalilangan CES</t>
  </si>
  <si>
    <t>Kibaning ES</t>
  </si>
  <si>
    <t>Lampanusan ES</t>
  </si>
  <si>
    <t>Macaopao ES</t>
  </si>
  <si>
    <t>Manubiray ES</t>
  </si>
  <si>
    <t>Maulawe ES</t>
  </si>
  <si>
    <t>Pamotolon ES</t>
  </si>
  <si>
    <t>Pasayanon ES</t>
  </si>
  <si>
    <t>Concepcion ES</t>
  </si>
  <si>
    <t>Kidanggin ES</t>
  </si>
  <si>
    <t>Sinasaan ES</t>
  </si>
  <si>
    <t>Balogo ES</t>
  </si>
  <si>
    <t>Bangahan ES</t>
  </si>
  <si>
    <t>Malipayon ES</t>
  </si>
  <si>
    <t>New Iloilo ES</t>
  </si>
  <si>
    <t>Payad ES</t>
  </si>
  <si>
    <t>Impalutao Integrated School</t>
  </si>
  <si>
    <t>White Kulaman Integrated School</t>
  </si>
  <si>
    <t>School:</t>
  </si>
  <si>
    <t>Repetition  (%)</t>
  </si>
  <si>
    <t>Enter the names of Validators</t>
  </si>
  <si>
    <t>Repetition Rate</t>
  </si>
  <si>
    <t>Repetition %</t>
  </si>
  <si>
    <t>Dropout %</t>
  </si>
  <si>
    <t>Enrolment (Raw Data)</t>
  </si>
  <si>
    <t>Score</t>
  </si>
  <si>
    <t>Option1: ER, DR, RR, NAT1</t>
  </si>
  <si>
    <t>Option2: ER, DR, RR, NAT2</t>
  </si>
  <si>
    <t>Option3: ER, DR, RR, PrR</t>
  </si>
  <si>
    <t>NAT MPS/Promotion Rate</t>
  </si>
  <si>
    <t>Promotion %</t>
  </si>
  <si>
    <t>Ave. % of decrease</t>
  </si>
  <si>
    <t>Calendar Year</t>
  </si>
  <si>
    <t>SBM Validation Form and DOD Assessment</t>
  </si>
  <si>
    <t>Step 4: Select the level of validation:</t>
  </si>
  <si>
    <t>No. of Drop-outs (Current Year)</t>
  </si>
  <si>
    <t>No. of Repeaters (Current Year)</t>
  </si>
  <si>
    <t>No. of Promotees (Current Year)</t>
  </si>
  <si>
    <t>Remarks:</t>
  </si>
  <si>
    <t>Interpretation</t>
  </si>
  <si>
    <t>Level I</t>
  </si>
  <si>
    <t>Level II</t>
  </si>
  <si>
    <t>Level III</t>
  </si>
  <si>
    <t>SBM Validation Form</t>
  </si>
  <si>
    <t>Gross Enrolment             (RAW DATA)</t>
  </si>
  <si>
    <t>School ID</t>
  </si>
  <si>
    <t>School I.D.</t>
  </si>
  <si>
    <t xml:space="preserve">                          0917-589-5234</t>
  </si>
  <si>
    <t xml:space="preserve">                                      Division of Bukidnon</t>
  </si>
  <si>
    <t>NAT MPS/ Promotion Rate</t>
  </si>
  <si>
    <t>Division of ___________________</t>
  </si>
  <si>
    <t>Blank  SBM Valdation Form</t>
  </si>
  <si>
    <t>Enrolment / Participation Rate</t>
  </si>
  <si>
    <t>Level:</t>
  </si>
  <si>
    <t xml:space="preserve">Step 5: Go back to step 1, click the best option, then generate SBM Validation Form, Save and Close.  </t>
  </si>
  <si>
    <t>Balintad ES</t>
  </si>
  <si>
    <t>Kalanganan Elementary School</t>
  </si>
  <si>
    <t>Mabunga Elementary School</t>
  </si>
  <si>
    <t>Patpat Elementary School</t>
  </si>
  <si>
    <t>Freedom Elementary School</t>
  </si>
  <si>
    <t>Jasaan Elementary School</t>
  </si>
  <si>
    <t>Lambagan Elementary School</t>
  </si>
  <si>
    <t>Mauswagon E/S</t>
  </si>
  <si>
    <t>Iba Central Elementary School</t>
  </si>
  <si>
    <t>Luan-Luan Elementary School</t>
  </si>
  <si>
    <t>San Vicente Elementary School</t>
  </si>
  <si>
    <t>Tagbacan ES</t>
  </si>
  <si>
    <t>Mikasili ES</t>
  </si>
  <si>
    <t>Kilaolao Primary School</t>
  </si>
  <si>
    <t>Aludas Elementary school</t>
  </si>
  <si>
    <t>Macapari Elementary School</t>
  </si>
  <si>
    <t>Sarawagon ES</t>
  </si>
  <si>
    <t>Balud ES</t>
  </si>
  <si>
    <t>Kidama ES</t>
  </si>
  <si>
    <t>Pagompong Elementary School</t>
  </si>
  <si>
    <t>Kitas Elementary School</t>
  </si>
  <si>
    <t>Inlabo Primary School</t>
  </si>
  <si>
    <t>Taponan Primary School</t>
  </si>
  <si>
    <t>Barongcot Elementary School</t>
  </si>
  <si>
    <t>Bugwak Elementary School</t>
  </si>
  <si>
    <t>Kapalaran Elementary school</t>
  </si>
  <si>
    <t>Lourdes Elementary School</t>
  </si>
  <si>
    <t>Mac Arthur ES</t>
  </si>
  <si>
    <t>Miaray Elementary School</t>
  </si>
  <si>
    <t>Osmena Elementary School</t>
  </si>
  <si>
    <t>Sagbayan Elementary School</t>
  </si>
  <si>
    <t>Kibatang Elementary School</t>
  </si>
  <si>
    <t>Bocboc Central ES</t>
  </si>
  <si>
    <t>Pualas Elementary School</t>
  </si>
  <si>
    <t>Bontongon Elementary School</t>
  </si>
  <si>
    <t>Bundaan Elementary School</t>
  </si>
  <si>
    <t>Dumalaguing Elementary School</t>
  </si>
  <si>
    <t>GUIHEAN ELEMENTARY SCHOOL</t>
  </si>
  <si>
    <t>ILIGNAN ELEMENTARY SCHOOL</t>
  </si>
  <si>
    <t>Kalipayan Elementary School</t>
  </si>
  <si>
    <t>Magawa Elementary School</t>
  </si>
  <si>
    <t>CAWAYAN ELEMENTARY SCHOOL</t>
  </si>
  <si>
    <t>Intavas Elementary School</t>
  </si>
  <si>
    <t>Kibenton IS</t>
  </si>
  <si>
    <t>ULAYANON ES</t>
  </si>
  <si>
    <t>Mintapud Elementary School</t>
  </si>
  <si>
    <t>Husayan Elem. School</t>
  </si>
  <si>
    <t>San Andres E/S (KIDALOG)</t>
  </si>
  <si>
    <t>Pay-as E/S</t>
  </si>
  <si>
    <t>Sibonga ELementary School</t>
  </si>
  <si>
    <t>Tuburan Elem. School</t>
  </si>
  <si>
    <t>Bahucanon E/S</t>
  </si>
  <si>
    <t>Kibaritan ES</t>
  </si>
  <si>
    <t>Malinao Elementary School</t>
  </si>
  <si>
    <t>Pud-ong ES</t>
  </si>
  <si>
    <t>AQUINO ELEMENTARY SCHOOL</t>
  </si>
  <si>
    <t>Bangbang Elementary School</t>
  </si>
  <si>
    <t>Barorawon Elementary School</t>
  </si>
  <si>
    <t>Kimagting Elementary School</t>
  </si>
  <si>
    <t>Kinura Elementary School</t>
  </si>
  <si>
    <t>PUBLIC ELEMENTARY SCHOOL</t>
  </si>
  <si>
    <t>Agaton Elementary School</t>
  </si>
  <si>
    <t>Kidansalan Elementary School</t>
  </si>
  <si>
    <t>Labuagon Elementary School</t>
  </si>
  <si>
    <t>Talahiron Elementary School</t>
  </si>
  <si>
    <t>Bukang Liwayway Elementary School</t>
  </si>
  <si>
    <t>CAGAWASAN ELEMENTARY SCHOOL</t>
  </si>
  <si>
    <t>Sanipon Elementary School</t>
  </si>
  <si>
    <t>SILAHIS ELEMENTARY SCHOOL</t>
  </si>
  <si>
    <t>Calapaton Elementary School</t>
  </si>
  <si>
    <t>Digongan Elementary School</t>
  </si>
  <si>
    <t>Kiulom Elementary School</t>
  </si>
  <si>
    <t>Cabalantian ES</t>
  </si>
  <si>
    <t>Tawas Elementary school</t>
  </si>
  <si>
    <t>Basak Elementary School</t>
  </si>
  <si>
    <t>Salalayan Elementary School</t>
  </si>
  <si>
    <t>Sita Elementay School</t>
  </si>
  <si>
    <t>Bacayan Primary School</t>
  </si>
  <si>
    <t>Pagan Elementary School</t>
  </si>
  <si>
    <t>South Dalurong Integrated School</t>
  </si>
  <si>
    <t>Gumada Primary School</t>
  </si>
  <si>
    <t>Babahagon ES</t>
  </si>
  <si>
    <t>KIBUDA ELEMENTARY SCHOOL</t>
  </si>
  <si>
    <t>Victory Elementary School</t>
  </si>
  <si>
    <t>Capehan Elementary School</t>
  </si>
  <si>
    <t>Dona Pilar ES</t>
  </si>
  <si>
    <t>Gango Elementary School</t>
  </si>
  <si>
    <t>MANTABOO ELEMENTARY SCHOOL</t>
  </si>
  <si>
    <t>Sta Fe Elementary School</t>
  </si>
  <si>
    <t>ComoComo Elementary School</t>
  </si>
  <si>
    <t>Bagong Silang Elementary School</t>
  </si>
  <si>
    <t>Bagyangon ES</t>
  </si>
  <si>
    <t>Kiabo Elementary School</t>
  </si>
  <si>
    <t>Kilabing ES</t>
  </si>
  <si>
    <t>Dicklum ES</t>
  </si>
  <si>
    <t>Manolo Fortich Central Elementary School</t>
  </si>
  <si>
    <t>Bagalangit Elementary School</t>
  </si>
  <si>
    <t>Gauron ES</t>
  </si>
  <si>
    <t>Lindaban Elementary School</t>
  </si>
  <si>
    <t>Mampayag Elementary School</t>
  </si>
  <si>
    <t>Santiago Elementary School</t>
  </si>
  <si>
    <t>Sabangan ES</t>
  </si>
  <si>
    <t>Anahawon Elem.School</t>
  </si>
  <si>
    <t>Base Camp Elementary school</t>
  </si>
  <si>
    <t>Maramag Central Elementary School</t>
  </si>
  <si>
    <t>Maramag South Elementary School</t>
  </si>
  <si>
    <t>Ali-al Elementary School</t>
  </si>
  <si>
    <t>Bangkal ELEMENTARY SCHOOL</t>
  </si>
  <si>
    <t>Bantayan ES</t>
  </si>
  <si>
    <t>Colambugon Elementary School</t>
  </si>
  <si>
    <t>Danggawan Elementary School</t>
  </si>
  <si>
    <t>Pig-Awakan ES</t>
  </si>
  <si>
    <t>Adtuyon Elementary School</t>
  </si>
  <si>
    <t>BARANDIAS ELEMENTARY SCHOOL</t>
  </si>
  <si>
    <t>JARQUE ES</t>
  </si>
  <si>
    <t>Lantay Elementary School</t>
  </si>
  <si>
    <t>Mendiz Elementary School</t>
  </si>
  <si>
    <t>NEW EDEN ELEMENTARY SCHOOL</t>
  </si>
  <si>
    <t>Portulin Elementary School</t>
  </si>
  <si>
    <t>San Isidro Elementary School</t>
  </si>
  <si>
    <t>Kimanait ES</t>
  </si>
  <si>
    <t>KIPADUCAN ES</t>
  </si>
  <si>
    <t>Langcataon Central Elementary School</t>
  </si>
  <si>
    <t>BACUSANON ELEMENTARY SCHOOL</t>
  </si>
  <si>
    <t>BALMAR ELEMENTARY SCHOOL</t>
  </si>
  <si>
    <t>MADAYA ELEMENTARY SCHOOL</t>
  </si>
  <si>
    <t>Nabaliwa Elementary School</t>
  </si>
  <si>
    <t>Pigtauranan Elementary School</t>
  </si>
  <si>
    <t>Quarry Elementary School</t>
  </si>
  <si>
    <t>San Guinto Elementary School</t>
  </si>
  <si>
    <t>Kibacania Elementary School</t>
  </si>
  <si>
    <t>Mahayag Elementary School</t>
  </si>
  <si>
    <t>San Jose Integrated School</t>
  </si>
  <si>
    <t>Dilapa Elem School</t>
  </si>
  <si>
    <t>Sta Felomina Elem. School</t>
  </si>
  <si>
    <t>KIBURIAO ELEMENTARY SCHOOL</t>
  </si>
  <si>
    <t>Lipa Elementary School</t>
  </si>
  <si>
    <t>Gamot Elem. School</t>
  </si>
  <si>
    <t>Kauswagan Elementary School</t>
  </si>
  <si>
    <t>Kalagangan Central School</t>
  </si>
  <si>
    <t>Palacpacan Elementary School</t>
  </si>
  <si>
    <t>Dao ES</t>
  </si>
  <si>
    <t>Kulasi Elementary School</t>
  </si>
  <si>
    <t>Licoan E/S</t>
  </si>
  <si>
    <t>Lupiagan Elementary School</t>
  </si>
  <si>
    <t>OCASION ELEMENTARY SCHOOL</t>
  </si>
  <si>
    <t>Sumilao Elementary School</t>
  </si>
  <si>
    <t>Vista Villa Elementary School</t>
  </si>
  <si>
    <t>Tikalaan Cental Elementary School</t>
  </si>
  <si>
    <t>San Mateo Primary School</t>
  </si>
  <si>
    <t>San Miguel Elementary School</t>
  </si>
  <si>
    <t>New Nebo ES</t>
  </si>
  <si>
    <t>School ID.:</t>
  </si>
  <si>
    <t xml:space="preserve">              Choose the best option to generate the highest score, then proceed to DOD Principles:</t>
  </si>
  <si>
    <t>Step 1: Click the option to view the Performance Improvement score</t>
  </si>
  <si>
    <t>School-Based Management (S B M)    V a l I d a t I o n</t>
  </si>
  <si>
    <t>Pangantucan</t>
  </si>
  <si>
    <t>Kalilangan</t>
  </si>
  <si>
    <t>Malitbog</t>
  </si>
  <si>
    <t>Lantapan</t>
  </si>
  <si>
    <t>Damulog</t>
  </si>
  <si>
    <t>Cabanglasan</t>
  </si>
  <si>
    <t>Kadingilan</t>
  </si>
  <si>
    <t>Kibawe</t>
  </si>
  <si>
    <t>Balaon Elementary School</t>
  </si>
  <si>
    <t>Baungon</t>
  </si>
  <si>
    <t>Pangantucan South District</t>
  </si>
  <si>
    <t>Impasug-Ong I</t>
  </si>
  <si>
    <t>Cabanglasan ES</t>
  </si>
  <si>
    <t>Cacaon Elementary School</t>
  </si>
  <si>
    <t>Libona</t>
  </si>
  <si>
    <t>Cosina Elementary School</t>
  </si>
  <si>
    <t>DAGUMBAAN ELEMENTARY SCHOOL</t>
  </si>
  <si>
    <t>Dagundalahon ES</t>
  </si>
  <si>
    <t>DOLOGON CENTRAL ELEMENTARY SCHOOL</t>
  </si>
  <si>
    <t>Don Antonio O. Floirendo Sr. Primary School</t>
  </si>
  <si>
    <t>Impasug-Ong II</t>
  </si>
  <si>
    <t>Iba Integrated School</t>
  </si>
  <si>
    <t>KALILANGAN ELEMENTARY SCHOOL</t>
  </si>
  <si>
    <t>Logdeck ES</t>
  </si>
  <si>
    <t>NICDAO ELEMENTARY SCHOOL</t>
  </si>
  <si>
    <t>Old Nongnongan ES</t>
  </si>
  <si>
    <t>PANGANTUCAN CENTRAL ELEMENTAYR SCHOOL</t>
  </si>
  <si>
    <t>San Antonio Elementary School</t>
  </si>
  <si>
    <t>San Miguel ELEMENTARY SCHOOL</t>
  </si>
  <si>
    <t>Agusan Elementary School</t>
  </si>
  <si>
    <t>Cagayan de Oro City East II District</t>
  </si>
  <si>
    <t>Baikingon ES</t>
  </si>
  <si>
    <t>Cagayan de Oro City West II District</t>
  </si>
  <si>
    <t>Balongkot Elementary School</t>
  </si>
  <si>
    <t>Cagayan de Oro City Southwest District II</t>
  </si>
  <si>
    <t>Baluarte Elementary School</t>
  </si>
  <si>
    <t>Cagayan de Oro City Southwest District I</t>
  </si>
  <si>
    <t>Balubal Elementary School</t>
  </si>
  <si>
    <t>Balulang Elementary School</t>
  </si>
  <si>
    <t>Cagayan de Oro City West I District</t>
  </si>
  <si>
    <t>Batinay Elementary School</t>
  </si>
  <si>
    <t>Bayabas Elementary School</t>
  </si>
  <si>
    <t>Cagayan de Oro City North II District</t>
  </si>
  <si>
    <t>Bayanga Elementary School</t>
  </si>
  <si>
    <t>Besigan Elementary School</t>
  </si>
  <si>
    <t>Bonbon Elementary School</t>
  </si>
  <si>
    <t>Bongbongon Elementary School</t>
  </si>
  <si>
    <t>Bugo Central School</t>
  </si>
  <si>
    <t>Bulao Elementary School</t>
  </si>
  <si>
    <t>Bulua Central School</t>
  </si>
  <si>
    <t>Cadayonan Elementary School</t>
  </si>
  <si>
    <t>Camaman-an Elementary School</t>
  </si>
  <si>
    <t>Cagayan de Oro City South District</t>
  </si>
  <si>
    <t>Camp Evangelista Elementary School</t>
  </si>
  <si>
    <t>Canito-an Elementary School</t>
  </si>
  <si>
    <t>CITY CENTRAL SCHOOL</t>
  </si>
  <si>
    <t>Cagayan de Oro City Central I District</t>
  </si>
  <si>
    <t>Consolacion Elementary School</t>
  </si>
  <si>
    <t>Cagayan de Oro City North I District</t>
  </si>
  <si>
    <t>Corrales Elementary School</t>
  </si>
  <si>
    <t>Cugman Elementary School</t>
  </si>
  <si>
    <t>Cagayan de Oro City East I District</t>
  </si>
  <si>
    <t>Dansolihon Elementary School</t>
  </si>
  <si>
    <t>Dunggoan Elementary School</t>
  </si>
  <si>
    <t>East City Central School</t>
  </si>
  <si>
    <t>Fr. William F. Masterson, SJ., Elementary School</t>
  </si>
  <si>
    <t>FS Catanico Elementary School</t>
  </si>
  <si>
    <t>G. L. Reyes-Anhawon Elementary School</t>
  </si>
  <si>
    <t>Gusa Elementary School</t>
  </si>
  <si>
    <t>Iba Elementary School</t>
  </si>
  <si>
    <t>Indahag Elementary School</t>
  </si>
  <si>
    <t>Iponan Elementary School</t>
  </si>
  <si>
    <t>Kamakawan Elementary School</t>
  </si>
  <si>
    <t>Kauswagan Central School</t>
  </si>
  <si>
    <t>Kiam-is Elementary School</t>
  </si>
  <si>
    <t>Linangohan Elementary School</t>
  </si>
  <si>
    <t>Lumbia Central School</t>
  </si>
  <si>
    <t>Macabalan Elementary School</t>
  </si>
  <si>
    <t>Macanhan Elementary School</t>
  </si>
  <si>
    <t>Macasandig Elementary School</t>
  </si>
  <si>
    <t>Magayad Elementary School</t>
  </si>
  <si>
    <t>Malasag Elementary School</t>
  </si>
  <si>
    <t>Mambuaya Elementary School</t>
  </si>
  <si>
    <t>Man-ai Elementary School</t>
  </si>
  <si>
    <t>Mangalay Elementary School</t>
  </si>
  <si>
    <t>Midkiwan Elementary School</t>
  </si>
  <si>
    <t>North City Central School</t>
  </si>
  <si>
    <t>Pagalungan Elementary School</t>
  </si>
  <si>
    <t>Pagatpat Elementary School</t>
  </si>
  <si>
    <t>Palalan Elementary School</t>
  </si>
  <si>
    <t>Pamalihi Elementary School</t>
  </si>
  <si>
    <t>Pedro "Oloy" N. Roa, Sr. Elementary School</t>
  </si>
  <si>
    <t>Pigsag-an Elementary School</t>
  </si>
  <si>
    <t>Puerto Elementary School</t>
  </si>
  <si>
    <t>Sacred Heart Vill. Elementary School</t>
  </si>
  <si>
    <t>San Simon Elementary School</t>
  </si>
  <si>
    <t>South City Central School</t>
  </si>
  <si>
    <t>St. John Elementary School</t>
  </si>
  <si>
    <t>Suntingon Elementary School</t>
  </si>
  <si>
    <t>Tablon Elementary School</t>
  </si>
  <si>
    <t>Taglimao Elementary School</t>
  </si>
  <si>
    <t>Tagpangi Elementary School</t>
  </si>
  <si>
    <t>Taguanao Elementary School</t>
  </si>
  <si>
    <t>Tignapoloan Elementary School</t>
  </si>
  <si>
    <t>Tuburan Elementary School</t>
  </si>
  <si>
    <t>Tumpagon Elementary School</t>
  </si>
  <si>
    <t>Upper Carmen Elementary School</t>
  </si>
  <si>
    <t>Upper Tignapolo-an Elementary School</t>
  </si>
  <si>
    <t>West City Central School</t>
  </si>
  <si>
    <t>Agoho Elementary School</t>
  </si>
  <si>
    <t>Mambajao</t>
  </si>
  <si>
    <t>Alangilan Integrated School</t>
  </si>
  <si>
    <t>Sagay-Guinsiliban</t>
  </si>
  <si>
    <t>Alga ES</t>
  </si>
  <si>
    <t>Catarman</t>
  </si>
  <si>
    <t>Anito ES</t>
  </si>
  <si>
    <t>Bacnit ES</t>
  </si>
  <si>
    <t>Bacnit Integrated School</t>
  </si>
  <si>
    <t>Balbagon Elementary School</t>
  </si>
  <si>
    <t>BALITE ELEMENTARY SCHOOL</t>
  </si>
  <si>
    <t>Baylao Elementary School</t>
  </si>
  <si>
    <t>Benhaan ES</t>
  </si>
  <si>
    <t>Benoni ES</t>
  </si>
  <si>
    <t>Mahinog</t>
  </si>
  <si>
    <t>Binaliwan PS</t>
  </si>
  <si>
    <t>Binunsaran Elementary School</t>
  </si>
  <si>
    <t>Bug-ong ES</t>
  </si>
  <si>
    <t>Bugang Integrated School</t>
  </si>
  <si>
    <t>Bura Elementary School</t>
  </si>
  <si>
    <t>Butay ES</t>
  </si>
  <si>
    <t>Cabuan ES</t>
  </si>
  <si>
    <t>Cantaan Elementary School</t>
  </si>
  <si>
    <t>Catarman CS</t>
  </si>
  <si>
    <t>Catibac ES</t>
  </si>
  <si>
    <t>Catohugan ES</t>
  </si>
  <si>
    <t>Compol ES</t>
  </si>
  <si>
    <t>Guinsiliban CS</t>
  </si>
  <si>
    <t>Hubangon Elementary School</t>
  </si>
  <si>
    <t>Kuguita ES</t>
  </si>
  <si>
    <t>Lawigan ES</t>
  </si>
  <si>
    <t>Liong ES</t>
  </si>
  <si>
    <t>Maac Elementary School</t>
  </si>
  <si>
    <t>Magting ES</t>
  </si>
  <si>
    <t>Mahinog Central School</t>
  </si>
  <si>
    <t>Mainit ES</t>
  </si>
  <si>
    <t>Mambajao CS</t>
  </si>
  <si>
    <t>Manduao ES</t>
  </si>
  <si>
    <t>Manuyog ES</t>
  </si>
  <si>
    <t>Mapa ES</t>
  </si>
  <si>
    <t>Maubog Elementary School</t>
  </si>
  <si>
    <t>Naasag ES</t>
  </si>
  <si>
    <t>Owakan Elementary School</t>
  </si>
  <si>
    <t>Pandan ES</t>
  </si>
  <si>
    <t>Panghiawan Elementary School</t>
  </si>
  <si>
    <t>Pontod Elementary School</t>
  </si>
  <si>
    <t>Quiboro ES</t>
  </si>
  <si>
    <t>Sagay Central School</t>
  </si>
  <si>
    <t>Sorosoro ES</t>
  </si>
  <si>
    <t>Subocan ES</t>
  </si>
  <si>
    <t>Tacangon ES</t>
  </si>
  <si>
    <t>Tagdo ES</t>
  </si>
  <si>
    <t>Tangaro ES</t>
  </si>
  <si>
    <t>Tubod PS</t>
  </si>
  <si>
    <t>Tupsan ES</t>
  </si>
  <si>
    <t>Volcan ES</t>
  </si>
  <si>
    <t>Yumbing ES</t>
  </si>
  <si>
    <t>Amoros ES</t>
  </si>
  <si>
    <t>District II</t>
  </si>
  <si>
    <t>Bolisong ES</t>
  </si>
  <si>
    <t>District I</t>
  </si>
  <si>
    <t>Cogon ES</t>
  </si>
  <si>
    <t>El Salvador City CS</t>
  </si>
  <si>
    <t>Himaya ES</t>
  </si>
  <si>
    <t>Hinigdaan ES</t>
  </si>
  <si>
    <t>Kalabaylabay ES</t>
  </si>
  <si>
    <t>Kibonbon ES</t>
  </si>
  <si>
    <t>Molugan Central School</t>
  </si>
  <si>
    <t>Pedro Sa. Baculio ES (Bolobolo)</t>
  </si>
  <si>
    <t>Sambulawan Elementary School</t>
  </si>
  <si>
    <t>San Francisco de Asis ES (Calongonan ES)</t>
  </si>
  <si>
    <t>Sinaloc Elementary School</t>
  </si>
  <si>
    <t>Taytay ES</t>
  </si>
  <si>
    <t>Ulaliman ES</t>
  </si>
  <si>
    <t>Agay-ayan Elementary School</t>
  </si>
  <si>
    <t>Gingoog City West-3 District</t>
  </si>
  <si>
    <t>Alagatan Elementary School</t>
  </si>
  <si>
    <t>Gingoog City South-2 District</t>
  </si>
  <si>
    <t>Alfonso Ang Militante ES</t>
  </si>
  <si>
    <t>Anakan Central School</t>
  </si>
  <si>
    <t>Gingoog City East-2 District</t>
  </si>
  <si>
    <t>Bagubad Elementary School</t>
  </si>
  <si>
    <t>Bal-ason Central School</t>
  </si>
  <si>
    <t>Gingoog City East-1 District</t>
  </si>
  <si>
    <t>Baliguihan Primary School</t>
  </si>
  <si>
    <t>Gingoog City North-3 District</t>
  </si>
  <si>
    <t>Bantaawan Elementary School</t>
  </si>
  <si>
    <t>Bantaawan Integrated School - Elem</t>
  </si>
  <si>
    <t>Barangay 18-A Elementary School</t>
  </si>
  <si>
    <t>Gingoog City South-1 District</t>
  </si>
  <si>
    <t>Baybay Elementary School</t>
  </si>
  <si>
    <t>Gingoog City West-2 District</t>
  </si>
  <si>
    <t>Binakalan Elementary School</t>
  </si>
  <si>
    <t>Civoleg Elementary School</t>
  </si>
  <si>
    <t>Daan Lungsod Elementary School</t>
  </si>
  <si>
    <t>Dinawehan Elementary School</t>
  </si>
  <si>
    <t>Gingoog City North-2 District</t>
  </si>
  <si>
    <t>DON RESTITUTO BAOL CENTRAL</t>
  </si>
  <si>
    <t>Dona J. Pelaez Reyes CS</t>
  </si>
  <si>
    <t>Gingoog City West-1 District</t>
  </si>
  <si>
    <t>Dreamland Elementary School</t>
  </si>
  <si>
    <t>Dukdokaan Elementary School</t>
  </si>
  <si>
    <t>Dukdokaan Integrated School - Elem</t>
  </si>
  <si>
    <t>DULAG ELEMENTARY SCHOOL</t>
  </si>
  <si>
    <t>Gingoog City North-1 District</t>
  </si>
  <si>
    <t>Elpidio Galarion Ampatin PS (Mangilit PS)</t>
  </si>
  <si>
    <t>Esik Campilan Elementary School</t>
  </si>
  <si>
    <t>EUREKA ELEMENTARY SCHOOL</t>
  </si>
  <si>
    <t>Eustaquio Teneza Elementary School</t>
  </si>
  <si>
    <t>Fructuso Rife Elementay School</t>
  </si>
  <si>
    <t>Hindangon Elementary School</t>
  </si>
  <si>
    <t>IMPALUHOD ELEMENTARY SCHOOL</t>
  </si>
  <si>
    <t>Kalagonoy Elementary School</t>
  </si>
  <si>
    <t>Kalipay Central School</t>
  </si>
  <si>
    <t>Kamanikan Elementary School</t>
  </si>
  <si>
    <t>Kianlagan Elementary School</t>
  </si>
  <si>
    <t>Kibuging Elementary School</t>
  </si>
  <si>
    <t>Kidahon Elementary School</t>
  </si>
  <si>
    <t>Kipuntos Elementary School</t>
  </si>
  <si>
    <t>Lawaan Elementary School</t>
  </si>
  <si>
    <t>Lawit Elementary school</t>
  </si>
  <si>
    <t>Libon Elementary School</t>
  </si>
  <si>
    <t>Lunao Central School</t>
  </si>
  <si>
    <t>Lunotan Elementary School</t>
  </si>
  <si>
    <t>Magallanes Primary School</t>
  </si>
  <si>
    <t>Malibud Central School</t>
  </si>
  <si>
    <t>Mamaran Elementary School</t>
  </si>
  <si>
    <t>Manuel Lugod Central School</t>
  </si>
  <si>
    <t>Maribucao Elementary School</t>
  </si>
  <si>
    <t>Mimbalagon Elementary School</t>
  </si>
  <si>
    <t>Mimbunga Elementary School</t>
  </si>
  <si>
    <t>Mimbuntong Elementary School</t>
  </si>
  <si>
    <t>Mindulean Elementary School</t>
  </si>
  <si>
    <t>Minpakiki Elementary School</t>
  </si>
  <si>
    <t>Minsapinit Elementary School</t>
  </si>
  <si>
    <t>Murallon Elementary School</t>
  </si>
  <si>
    <t>Murallon Integrated School - Elem</t>
  </si>
  <si>
    <t>Odiongan Central School</t>
  </si>
  <si>
    <t>Pandacdacan Elementary School</t>
  </si>
  <si>
    <t>Pangasihan Elementary School</t>
  </si>
  <si>
    <t>Pedro Maligmat ES</t>
  </si>
  <si>
    <t>Pedro Maligmat Integrated School - Elem</t>
  </si>
  <si>
    <t>Pigsalohan ES</t>
  </si>
  <si>
    <t>Pigsalohan IS - Elem</t>
  </si>
  <si>
    <t>Punong Elementary School</t>
  </si>
  <si>
    <t>Ramon Arevalo Elementary School</t>
  </si>
  <si>
    <t>Ricoro Elementary School</t>
  </si>
  <si>
    <t>Roy Vizcara Elementary School</t>
  </si>
  <si>
    <t>San Jose Elementary School</t>
  </si>
  <si>
    <t>San Juan Central School</t>
  </si>
  <si>
    <t>Sangalan Elementary School</t>
  </si>
  <si>
    <t>Silangan Primary School</t>
  </si>
  <si>
    <t>Sioan Elementary School</t>
  </si>
  <si>
    <t>Sioan Integrated School - Elem</t>
  </si>
  <si>
    <t>Sta. Rita Elementary School</t>
  </si>
  <si>
    <t>Sulpicio Lugod Elementary School</t>
  </si>
  <si>
    <t>Tagdaging Elementary School</t>
  </si>
  <si>
    <t>Tagpako Elementary School</t>
  </si>
  <si>
    <t>Talisay Elementary School</t>
  </si>
  <si>
    <t>Talon Elementary School</t>
  </si>
  <si>
    <t>Tinabalan Elementary School</t>
  </si>
  <si>
    <t>Tinulongan Elementary School</t>
  </si>
  <si>
    <t>Topside Elementary School</t>
  </si>
  <si>
    <t>Abuno ES</t>
  </si>
  <si>
    <t>Iligan City East II District</t>
  </si>
  <si>
    <t>Acmac ES</t>
  </si>
  <si>
    <t>Iligan City Northeast I - A District</t>
  </si>
  <si>
    <t>Amado Pitogo MES</t>
  </si>
  <si>
    <t>Ampucao ES</t>
  </si>
  <si>
    <t>Iligan City Northeast II - B District</t>
  </si>
  <si>
    <t>Angelico Medina MS</t>
  </si>
  <si>
    <t>Iligan City South II District</t>
  </si>
  <si>
    <t>BACUITANA ES</t>
  </si>
  <si>
    <t>Iligan City Northeast II - A District</t>
  </si>
  <si>
    <t>Iligan City East I District</t>
  </si>
  <si>
    <t>Benito S. Ong MES</t>
  </si>
  <si>
    <t>Bernardo E. Ramos Memorial School</t>
  </si>
  <si>
    <t>Binasan ES</t>
  </si>
  <si>
    <t>Bulalang Elementary School</t>
  </si>
  <si>
    <t>Cabili Village ES</t>
  </si>
  <si>
    <t>Iligan City North I District</t>
  </si>
  <si>
    <t>Caribao Elementary School</t>
  </si>
  <si>
    <t>Catalino Sumile MES</t>
  </si>
  <si>
    <t>Dalamas ES</t>
  </si>
  <si>
    <t>Iligan City Northeast I - B District</t>
  </si>
  <si>
    <t>DALIPUGA CENTRAL SCHOOL</t>
  </si>
  <si>
    <t>Del Carmen Integrated School</t>
  </si>
  <si>
    <t>Iligan City North II District</t>
  </si>
  <si>
    <t>Digkilaan Central School</t>
  </si>
  <si>
    <t>Ditucalan ES</t>
  </si>
  <si>
    <t>Iligan City West District</t>
  </si>
  <si>
    <t>Dona Josefa F. Celdran MS</t>
  </si>
  <si>
    <t>Iligan City South I - B District</t>
  </si>
  <si>
    <t>Doña Juana A. Lluch MCS</t>
  </si>
  <si>
    <t>Dona Matrona Actub Yanez MES (Bunawan ES)</t>
  </si>
  <si>
    <t>Dorotheo Lloren MES</t>
  </si>
  <si>
    <t>Dulag ES</t>
  </si>
  <si>
    <t>Echavez ES</t>
  </si>
  <si>
    <t>Estenzo Comendador MES (Upper Tominobo ES)</t>
  </si>
  <si>
    <t>Francesca Paradela-Legaspi (Taytay ES)</t>
  </si>
  <si>
    <t>Francisco Laya Memorial Integrated School</t>
  </si>
  <si>
    <t>Hinaplanon Elementary School</t>
  </si>
  <si>
    <t>Iligan City Central School</t>
  </si>
  <si>
    <t>Iligan City Central District</t>
  </si>
  <si>
    <t>Iligan City North Central School</t>
  </si>
  <si>
    <t>Iligan City South I-A Central School</t>
  </si>
  <si>
    <t>Iligan City South I - A District</t>
  </si>
  <si>
    <t>Iligan City SPED Center</t>
  </si>
  <si>
    <t>Kabacsanan ES</t>
  </si>
  <si>
    <t>Kabangahan I ES</t>
  </si>
  <si>
    <t>Kabangahan II ES</t>
  </si>
  <si>
    <t>Kalamalamahan ES</t>
  </si>
  <si>
    <t>Kalilangan Elementary School</t>
  </si>
  <si>
    <t>Kapisahan ES</t>
  </si>
  <si>
    <t>Katipunan ES</t>
  </si>
  <si>
    <t>KIANIBONG ELEMENTARY SCHOOL</t>
  </si>
  <si>
    <t>Kiwalan Elementary School</t>
  </si>
  <si>
    <t>Lanipao ES</t>
  </si>
  <si>
    <t>Laranjo Elementary School</t>
  </si>
  <si>
    <t>LIBANDAYAN ELEMENTARY SCHOOL</t>
  </si>
  <si>
    <t>Limunsudan Bayug Falls ES</t>
  </si>
  <si>
    <t>Linanot Elementary School</t>
  </si>
  <si>
    <t>Lower Mainit Elementary School</t>
  </si>
  <si>
    <t>Luinab Elementary School</t>
  </si>
  <si>
    <t>Lumbatin Elementary School</t>
  </si>
  <si>
    <t>Mandulog ES</t>
  </si>
  <si>
    <t>Maria Cristina Falls ES</t>
  </si>
  <si>
    <t>Miguel Obach MES</t>
  </si>
  <si>
    <t>Mimbalot ES</t>
  </si>
  <si>
    <t>Napocor ES</t>
  </si>
  <si>
    <t>Panoroganan ES</t>
  </si>
  <si>
    <t>Pedro T. Megreno MS</t>
  </si>
  <si>
    <t>Primitivo Quimpo MES</t>
  </si>
  <si>
    <t>Pudog ES</t>
  </si>
  <si>
    <t>Pugaan Elementary School</t>
  </si>
  <si>
    <t>Rebucon Elementary School</t>
  </si>
  <si>
    <t>Rufino Mangilisan MES (Tablon ES)</t>
  </si>
  <si>
    <t>SALINGSING ELEMENTARY SCHOOL</t>
  </si>
  <si>
    <t>Sardab Elementary School</t>
  </si>
  <si>
    <t>Servillano G. Reuyan Memorial Elementary School</t>
  </si>
  <si>
    <t>Severo Sara MES</t>
  </si>
  <si>
    <t>Sgt. Miguel Canoy MCS</t>
  </si>
  <si>
    <t>Sta. Filomena Central School</t>
  </si>
  <si>
    <t>SUAREZ CENTRAL SCHOOL</t>
  </si>
  <si>
    <t>Sultan Mamarinta Panandigan Integrated School</t>
  </si>
  <si>
    <t>Tabunan ES</t>
  </si>
  <si>
    <t>Taluntunan ES</t>
  </si>
  <si>
    <t>Tambacan ES</t>
  </si>
  <si>
    <t>Tambo Central School</t>
  </si>
  <si>
    <t>Tipanoy ES</t>
  </si>
  <si>
    <t>Tomas Cabili Central School</t>
  </si>
  <si>
    <t>Tubaran Central School</t>
  </si>
  <si>
    <t>Tubod ES</t>
  </si>
  <si>
    <t>Ubaldo D. Laya Memorial Central Sch.</t>
  </si>
  <si>
    <t>Venancio Siarza MES (Dodiongan ES)</t>
  </si>
  <si>
    <t>Victor G. Guevara MS</t>
  </si>
  <si>
    <t>Villaverde ES</t>
  </si>
  <si>
    <t>Abaga Central ES</t>
  </si>
  <si>
    <t>Lala South</t>
  </si>
  <si>
    <t>Abaga ES</t>
  </si>
  <si>
    <t>Baloi East</t>
  </si>
  <si>
    <t>Abucay -Cancamo ES (Olango ES)</t>
  </si>
  <si>
    <t>Magsaysay</t>
  </si>
  <si>
    <t>Alegria ES</t>
  </si>
  <si>
    <t>Bacolod</t>
  </si>
  <si>
    <t>Aloon PS</t>
  </si>
  <si>
    <t>Pantao-Ragat</t>
  </si>
  <si>
    <t>Anacorita Tongco-Rubillar ES</t>
  </si>
  <si>
    <t>Kapatagan East</t>
  </si>
  <si>
    <t>Antonio Lim Sr. ES</t>
  </si>
  <si>
    <t>Lala North</t>
  </si>
  <si>
    <t>Atanacia Logronio ES (Segapod ES)</t>
  </si>
  <si>
    <t>Maigo</t>
  </si>
  <si>
    <t>Babalaya ES</t>
  </si>
  <si>
    <t>Bacolod CES</t>
  </si>
  <si>
    <t>Bago Ingud PS</t>
  </si>
  <si>
    <t>BAGONG BADIAN ELEMENTARY SCHOOL</t>
  </si>
  <si>
    <t>Kapatagan West</t>
  </si>
  <si>
    <t>Bagong Dawis ES</t>
  </si>
  <si>
    <t>Baroy</t>
  </si>
  <si>
    <t>Balabacon PS</t>
  </si>
  <si>
    <t>Munai</t>
  </si>
  <si>
    <t>Balagatasa ES</t>
  </si>
  <si>
    <t>Balili Central Elementary School</t>
  </si>
  <si>
    <t>Balintad PS</t>
  </si>
  <si>
    <t>Baloi Central ES</t>
  </si>
  <si>
    <t>Baloi West</t>
  </si>
  <si>
    <t>Balut ES</t>
  </si>
  <si>
    <t>Banday ES</t>
  </si>
  <si>
    <t>Bangaan Elementary School</t>
  </si>
  <si>
    <t>Sultan Naga Dimaporo</t>
  </si>
  <si>
    <t>Bangco ES</t>
  </si>
  <si>
    <t>Matungao</t>
  </si>
  <si>
    <t>Bangko ES</t>
  </si>
  <si>
    <t>Baning Elem. School</t>
  </si>
  <si>
    <t>Sapad - Nunungan</t>
  </si>
  <si>
    <t>Banisilon Central Elementary School</t>
  </si>
  <si>
    <t>Tangkal</t>
  </si>
  <si>
    <t>Bansarvil ES</t>
  </si>
  <si>
    <t>Bansarvil II Elementary School</t>
  </si>
  <si>
    <t>Baraason Elementary School</t>
  </si>
  <si>
    <t>Kauswagan</t>
  </si>
  <si>
    <t>Barakanas ES</t>
  </si>
  <si>
    <t>Tubod East</t>
  </si>
  <si>
    <t>Barandia PS</t>
  </si>
  <si>
    <t>Salvador</t>
  </si>
  <si>
    <t>Baris PS</t>
  </si>
  <si>
    <t>Baroy CS</t>
  </si>
  <si>
    <t>Basagad PS</t>
  </si>
  <si>
    <t>Batal ES</t>
  </si>
  <si>
    <t>Batangan ES</t>
  </si>
  <si>
    <t>Baybay Kulasihan PS</t>
  </si>
  <si>
    <t>Bel-is Elementary School</t>
  </si>
  <si>
    <t>Beruar Primary School</t>
  </si>
  <si>
    <t>Big Banisilon ES</t>
  </si>
  <si>
    <t>Binuni ES</t>
  </si>
  <si>
    <t>Bobonga Radapan PS</t>
  </si>
  <si>
    <t>Bosque Elementary School</t>
  </si>
  <si>
    <t>Linamon</t>
  </si>
  <si>
    <t>Bowi PS</t>
  </si>
  <si>
    <t>Pantar</t>
  </si>
  <si>
    <t>Bualan ES</t>
  </si>
  <si>
    <t>Bubong Paco PS</t>
  </si>
  <si>
    <t>Bubong Primary School</t>
  </si>
  <si>
    <t>Bubong Radapan P S</t>
  </si>
  <si>
    <t>Bubong-Olango PS</t>
  </si>
  <si>
    <t>Bulacon PS</t>
  </si>
  <si>
    <t>Bulao PS</t>
  </si>
  <si>
    <t>Bulod ES</t>
  </si>
  <si>
    <t>Tubod West</t>
  </si>
  <si>
    <t>Buntong ES</t>
  </si>
  <si>
    <t>Butadon ES</t>
  </si>
  <si>
    <t>Cabasagan ES</t>
  </si>
  <si>
    <t>Cabasaran ES</t>
  </si>
  <si>
    <t>CABASARAN PS</t>
  </si>
  <si>
    <t>Tagoloan</t>
  </si>
  <si>
    <t>Cabongbongan IPS</t>
  </si>
  <si>
    <t>Cadayonan ES</t>
  </si>
  <si>
    <t>Cadayonan PS</t>
  </si>
  <si>
    <t>Cadulawan PS</t>
  </si>
  <si>
    <t>Calibao ES</t>
  </si>
  <si>
    <t>Calipapa PS</t>
  </si>
  <si>
    <t>Calube ES</t>
  </si>
  <si>
    <t>Camalan PS</t>
  </si>
  <si>
    <t>Camp 3 ES</t>
  </si>
  <si>
    <t>Camp Allere ES</t>
  </si>
  <si>
    <t>Camp I Elementary School</t>
  </si>
  <si>
    <t>Campo Islam ES</t>
  </si>
  <si>
    <t>Candis ES</t>
  </si>
  <si>
    <t>Carcum Prim. School</t>
  </si>
  <si>
    <t>Caromatan ES</t>
  </si>
  <si>
    <t>Kolambugan</t>
  </si>
  <si>
    <t>Carusa Integrated School</t>
  </si>
  <si>
    <t>Cathedral Falls ES</t>
  </si>
  <si>
    <t>Cayontor PS</t>
  </si>
  <si>
    <t>Claro M. Recto ES</t>
  </si>
  <si>
    <t>CONCEPCION ELEMENTARY SCHOOL</t>
  </si>
  <si>
    <t>Cormatan PS</t>
  </si>
  <si>
    <t>Poonapiagapo</t>
  </si>
  <si>
    <t>Culuban Prim. School</t>
  </si>
  <si>
    <t>Curva Miagao Elementary School</t>
  </si>
  <si>
    <t>Curvada ES</t>
  </si>
  <si>
    <t>Dableston ES</t>
  </si>
  <si>
    <t>Dadoan ES</t>
  </si>
  <si>
    <t>Dalama CES</t>
  </si>
  <si>
    <t>Dalama Integrated School</t>
  </si>
  <si>
    <t>Daligdigan PS</t>
  </si>
  <si>
    <t>Dangolaan ES</t>
  </si>
  <si>
    <t>Dansalan Annex PS</t>
  </si>
  <si>
    <t>Dansalan PS</t>
  </si>
  <si>
    <t>Daramba PS</t>
  </si>
  <si>
    <t>Darimbang Primary School</t>
  </si>
  <si>
    <t>Daru Bucana ES</t>
  </si>
  <si>
    <t>Datu Bebit Dalug ES (Baguiguicon ES)</t>
  </si>
  <si>
    <t>Datu Pascan PS</t>
  </si>
  <si>
    <t>Datu Timbul Ali ES</t>
  </si>
  <si>
    <t>Demarao PS</t>
  </si>
  <si>
    <t>Denaig ES</t>
  </si>
  <si>
    <t>Deogracias Urbano Tenazas Memo. School</t>
  </si>
  <si>
    <t>Dibarosan PS</t>
  </si>
  <si>
    <t>Dimayon Elementary School</t>
  </si>
  <si>
    <t>DIMAYON PS</t>
  </si>
  <si>
    <t>Dimayon PS</t>
  </si>
  <si>
    <t>Don Juan Diaz MES</t>
  </si>
  <si>
    <t>Donggo-an ES</t>
  </si>
  <si>
    <t>Dongo-an ES</t>
  </si>
  <si>
    <t>Durianon Primary School</t>
  </si>
  <si>
    <t>El Salvador ES</t>
  </si>
  <si>
    <t>Esmeraldo Roque MES(Muntay)</t>
  </si>
  <si>
    <t>Esperanza ES</t>
  </si>
  <si>
    <t>Esteban M. Enodio MES (Andil ES)</t>
  </si>
  <si>
    <t>F. Bolante MES</t>
  </si>
  <si>
    <t>F. M. Posadas ES</t>
  </si>
  <si>
    <t>F. Ylaya Mem ES</t>
  </si>
  <si>
    <t>Fausto Alvia MES</t>
  </si>
  <si>
    <t>Felipe Lumantas MES</t>
  </si>
  <si>
    <t>Felisa V Bond MES</t>
  </si>
  <si>
    <t>Felisa Santos Elementary School</t>
  </si>
  <si>
    <t>Felix Suson Dablo Elementary School</t>
  </si>
  <si>
    <t>Gadongan PS</t>
  </si>
  <si>
    <t>Guillermo A. Gimeno ES (Titunod ES)</t>
  </si>
  <si>
    <t>Guillermo Abugan MES</t>
  </si>
  <si>
    <t>Guillermo P. Canoy Memorial School</t>
  </si>
  <si>
    <t>Gumagamot ES</t>
  </si>
  <si>
    <t>Inudaran ES</t>
  </si>
  <si>
    <t>Jose Balazo Memorial Elementary School</t>
  </si>
  <si>
    <t>Juan Ardon-Camp 5 ES</t>
  </si>
  <si>
    <t>Kahayag ES</t>
  </si>
  <si>
    <t>KAHAYAGAN ES</t>
  </si>
  <si>
    <t>Kakai-Renabor ES</t>
  </si>
  <si>
    <t>Kalilangan PS</t>
  </si>
  <si>
    <t>Kalinaw-Kalilintad Integrated Peace School</t>
  </si>
  <si>
    <t>KALUDAN PS</t>
  </si>
  <si>
    <t>Kapatagan East CS</t>
  </si>
  <si>
    <t>Katubuan PS</t>
  </si>
  <si>
    <t>Kauswagan CES</t>
  </si>
  <si>
    <t>Kawit Occidental ES</t>
  </si>
  <si>
    <t>Kawit Oriental ES</t>
  </si>
  <si>
    <t>Kiasar ES</t>
  </si>
  <si>
    <t>Kidalos ES</t>
  </si>
  <si>
    <t>KIRAPAN ELEMENTARY SCHOOL</t>
  </si>
  <si>
    <t>Kolambugan CS</t>
  </si>
  <si>
    <t>KOREO INTERMEDIATE SCHOOL</t>
  </si>
  <si>
    <t>Kulasihan Elementary School</t>
  </si>
  <si>
    <t>Kulasihan ES</t>
  </si>
  <si>
    <t>Kurmatan PS</t>
  </si>
  <si>
    <t>La Libertad ES</t>
  </si>
  <si>
    <t>Labuay PS</t>
  </si>
  <si>
    <t>Lala Proper ES</t>
  </si>
  <si>
    <t>Lanipao Central School</t>
  </si>
  <si>
    <t>Lantawan PS</t>
  </si>
  <si>
    <t>Liangan East Elementary School</t>
  </si>
  <si>
    <t>Liangan West ES</t>
  </si>
  <si>
    <t>Licapao Elementary School</t>
  </si>
  <si>
    <t>Limwag PS</t>
  </si>
  <si>
    <t>Linamon Central School</t>
  </si>
  <si>
    <t>Lindongan Elementary School</t>
  </si>
  <si>
    <t>Lininding ES</t>
  </si>
  <si>
    <t>Lomidong ES</t>
  </si>
  <si>
    <t>Lower Kalanganan PS</t>
  </si>
  <si>
    <t>Lumbac Ingud PS</t>
  </si>
  <si>
    <t>Mabatao ELEMENTARY SCHOOL</t>
  </si>
  <si>
    <t>Mabugnao ES</t>
  </si>
  <si>
    <t>Madaya ES</t>
  </si>
  <si>
    <t>Magpatao ES</t>
  </si>
  <si>
    <t>Magsaysay CS</t>
  </si>
  <si>
    <t>Maguindanao ES</t>
  </si>
  <si>
    <t>Mahayahay Elem. School</t>
  </si>
  <si>
    <t>Maigo CES</t>
  </si>
  <si>
    <t>MALA SALUG ELEMENTARY SCHOOL</t>
  </si>
  <si>
    <t>Malimbato Primary School</t>
  </si>
  <si>
    <t>Malinas Elementary School</t>
  </si>
  <si>
    <t>Malingao Central School</t>
  </si>
  <si>
    <t>Maliwanag ES</t>
  </si>
  <si>
    <t>Maliwanag Primary School</t>
  </si>
  <si>
    <t>Maliwanag PS</t>
  </si>
  <si>
    <t>Mamaanon ES</t>
  </si>
  <si>
    <t>MAMAANUN PS</t>
  </si>
  <si>
    <t>Mamagum Elementary School</t>
  </si>
  <si>
    <t>Mamarinta Elem. School</t>
  </si>
  <si>
    <t>Manan Asi Lawan Elementary School</t>
  </si>
  <si>
    <t>Manan-ao ES</t>
  </si>
  <si>
    <t>Manga ES</t>
  </si>
  <si>
    <t>MAPUROG ELEMENTARY SCHOOL</t>
  </si>
  <si>
    <t>Maranding CES</t>
  </si>
  <si>
    <t>Maranding Elementary School</t>
  </si>
  <si>
    <t>Margos Elementary School</t>
  </si>
  <si>
    <t>Maria Cristina CS</t>
  </si>
  <si>
    <t>Masibay ES</t>
  </si>
  <si>
    <t>Matampay Bucana ES</t>
  </si>
  <si>
    <t>Matampay Ilaya ES</t>
  </si>
  <si>
    <t>Matampay PS</t>
  </si>
  <si>
    <t>Mentring Elem. School</t>
  </si>
  <si>
    <t>Miguel E. Esmade Memorial Elementary School</t>
  </si>
  <si>
    <t>Miguela Pogoy MES (Pikinit PS)</t>
  </si>
  <si>
    <t>Mina IPS</t>
  </si>
  <si>
    <t>Minaulon Elementary School</t>
  </si>
  <si>
    <t>Momungan ES</t>
  </si>
  <si>
    <t>Munai CS</t>
  </si>
  <si>
    <t>Nangka Elementary School</t>
  </si>
  <si>
    <t>Napo ES</t>
  </si>
  <si>
    <t>Nunang PS</t>
  </si>
  <si>
    <t>Nunungan CES</t>
  </si>
  <si>
    <t>Nunungun PS</t>
  </si>
  <si>
    <t>Olango ES</t>
  </si>
  <si>
    <t>Pacalundo ES</t>
  </si>
  <si>
    <t>Padianan ES</t>
  </si>
  <si>
    <t>Pagayawan IS</t>
  </si>
  <si>
    <t>PAITON PS</t>
  </si>
  <si>
    <t>Palao Elementary School</t>
  </si>
  <si>
    <t>Panadtaran ES</t>
  </si>
  <si>
    <t>Panggao ES</t>
  </si>
  <si>
    <t>Pangi PS</t>
  </si>
  <si>
    <t>Panoloon ES</t>
  </si>
  <si>
    <t>Pansor PS</t>
  </si>
  <si>
    <t>Pansur PS</t>
  </si>
  <si>
    <t>Pantao Marug PS</t>
  </si>
  <si>
    <t>Pantao Ragat Central School</t>
  </si>
  <si>
    <t>Pantaon Elem. School</t>
  </si>
  <si>
    <t>Pantaon PS</t>
  </si>
  <si>
    <t>Pantar CES</t>
  </si>
  <si>
    <t>Pantar PS</t>
  </si>
  <si>
    <t>Pantar West PS</t>
  </si>
  <si>
    <t>Pasayanon Elementary School</t>
  </si>
  <si>
    <t>Patpangkat PS</t>
  </si>
  <si>
    <t>Patudan Elementary School</t>
  </si>
  <si>
    <t>Payawan ES</t>
  </si>
  <si>
    <t>Payong Elem. School</t>
  </si>
  <si>
    <t>Pedro B. Liwanag MES</t>
  </si>
  <si>
    <t>Pedro Buca MES (Pualas ES)</t>
  </si>
  <si>
    <t>Pelingkingan PS</t>
  </si>
  <si>
    <t>Pendolonan ES</t>
  </si>
  <si>
    <t>Pendulonan ES</t>
  </si>
  <si>
    <t>Pendulonan PS</t>
  </si>
  <si>
    <t>Pendulunan ES</t>
  </si>
  <si>
    <t>Pigcarangan ES</t>
  </si>
  <si>
    <t>Pikalawag ES</t>
  </si>
  <si>
    <t>Pili PS</t>
  </si>
  <si>
    <t>Pinpin ES</t>
  </si>
  <si>
    <t>Pinuyak ES</t>
  </si>
  <si>
    <t>PIRAKA ES</t>
  </si>
  <si>
    <t>Poonapiagapo CES</t>
  </si>
  <si>
    <t>Princesa Elementary School</t>
  </si>
  <si>
    <t>Pualas PS</t>
  </si>
  <si>
    <t>Punod ES</t>
  </si>
  <si>
    <t>Purakan Elementary School</t>
  </si>
  <si>
    <t>Ramain ES</t>
  </si>
  <si>
    <t>Raw-an Point ES</t>
  </si>
  <si>
    <t>Raymundo P. Bariñan PS</t>
  </si>
  <si>
    <t>Riverside ES</t>
  </si>
  <si>
    <t>Robocon ES</t>
  </si>
  <si>
    <t>Rufino Santos Sr MES</t>
  </si>
  <si>
    <t>Rufo Dela Cruz Integrated School</t>
  </si>
  <si>
    <t>Rupagan ES</t>
  </si>
  <si>
    <t>Saavedra ES</t>
  </si>
  <si>
    <t>Salong ES</t>
  </si>
  <si>
    <t>Salvador CES</t>
  </si>
  <si>
    <t>Samburon Elementary School</t>
  </si>
  <si>
    <t>SAN ISIDRO ELEMENTARY SCHOOL</t>
  </si>
  <si>
    <t>San Juan PS</t>
  </si>
  <si>
    <t>San Manuel ES</t>
  </si>
  <si>
    <t>Sapad CES</t>
  </si>
  <si>
    <t>SAPAD ELEMENTARY SCHOOL</t>
  </si>
  <si>
    <t>Sario Roda PS (Sta. Cruz Upper)</t>
  </si>
  <si>
    <t>Sergio Mata ES (Tubaran ES)</t>
  </si>
  <si>
    <t>Shiek Omar ES (Lumbac ES)</t>
  </si>
  <si>
    <t>Sigayan Adil PS</t>
  </si>
  <si>
    <t>Sigayan ES</t>
  </si>
  <si>
    <t>Sigayan PS</t>
  </si>
  <si>
    <t>Simpak ES</t>
  </si>
  <si>
    <t>Sixto Maghanoy Sr. Central School</t>
  </si>
  <si>
    <t>Somiorang PS</t>
  </si>
  <si>
    <t>Sta. Cruz ES</t>
  </si>
  <si>
    <t>Sta. Cruz Lower ES</t>
  </si>
  <si>
    <t>Sto Tomas ES</t>
  </si>
  <si>
    <t>Sto. Nino PS</t>
  </si>
  <si>
    <t>Sucadan ES</t>
  </si>
  <si>
    <t>Sucodan ES</t>
  </si>
  <si>
    <t>Sudlon ES</t>
  </si>
  <si>
    <t>SUGOD ELEMENTARY SCHOOL</t>
  </si>
  <si>
    <t>Sultan Ali Dimaporo Memorial IS</t>
  </si>
  <si>
    <t>Sultan Dimasangcay Mananggolo IS (Delabayan ES)</t>
  </si>
  <si>
    <t>Sultan Domaub PS</t>
  </si>
  <si>
    <t>Sultan Macalpang Permites CS (Matungao CES)</t>
  </si>
  <si>
    <t>Sultan Membisa Langcay ES (Mukas ES)</t>
  </si>
  <si>
    <t>Sultan Naga Dimaporo CES</t>
  </si>
  <si>
    <t>Sultan Palao Ali ES</t>
  </si>
  <si>
    <t>Suso ES</t>
  </si>
  <si>
    <t>Tacub ES</t>
  </si>
  <si>
    <t>Tagoloan ES</t>
  </si>
  <si>
    <t>Taguitic Integrated School</t>
  </si>
  <si>
    <t>Tagulo ES</t>
  </si>
  <si>
    <t>Talambo Elementary School</t>
  </si>
  <si>
    <t>Tambacon Integrated School</t>
  </si>
  <si>
    <t>Tambo Elementary School</t>
  </si>
  <si>
    <t>Tambo-Cadayonan ES</t>
  </si>
  <si>
    <t>Tamparan PS</t>
  </si>
  <si>
    <t>Tangkal Proper IPS</t>
  </si>
  <si>
    <t>TANTAON PRIMARY SCHOOL</t>
  </si>
  <si>
    <t>Taporog PS</t>
  </si>
  <si>
    <t>Taraka Prim. School</t>
  </si>
  <si>
    <t>Tawanan PS</t>
  </si>
  <si>
    <t>Teofilo Morales Sr. MES</t>
  </si>
  <si>
    <t>Tingintingin PS</t>
  </si>
  <si>
    <t>Tipolo ES</t>
  </si>
  <si>
    <t>Tongcopan PS</t>
  </si>
  <si>
    <t>TOPOCON INTERMEDIATE SCHOOL</t>
  </si>
  <si>
    <t>Tubod Central ES</t>
  </si>
  <si>
    <t>Tugar ES</t>
  </si>
  <si>
    <t>Tumple ES</t>
  </si>
  <si>
    <t>Tunaan Elem. School</t>
  </si>
  <si>
    <t>Upper Tugar PS</t>
  </si>
  <si>
    <t>Aglayan Central School</t>
  </si>
  <si>
    <t>Malaybalay City District VI</t>
  </si>
  <si>
    <t>Airport Village ES</t>
  </si>
  <si>
    <t>Malaybalay City District V</t>
  </si>
  <si>
    <t>Baganao ES</t>
  </si>
  <si>
    <t>Malaybalay City District II</t>
  </si>
  <si>
    <t>Malaybalay City District IX</t>
  </si>
  <si>
    <t>Balangbang ES</t>
  </si>
  <si>
    <t>Bangcud CES</t>
  </si>
  <si>
    <t>Malaybalay City District VII</t>
  </si>
  <si>
    <t>Barangay 9 ES</t>
  </si>
  <si>
    <t>Malaybalay City District IV</t>
  </si>
  <si>
    <t>BCT ES</t>
  </si>
  <si>
    <t>Bendolan ES</t>
  </si>
  <si>
    <t>Binalbagan ES</t>
  </si>
  <si>
    <t>Bukidnon State University</t>
  </si>
  <si>
    <t>Malaybalay City District I</t>
  </si>
  <si>
    <t>Busdi IS</t>
  </si>
  <si>
    <t>Malaybalay City District X</t>
  </si>
  <si>
    <t>Cabangahan ES</t>
  </si>
  <si>
    <t>Caburacanan ES</t>
  </si>
  <si>
    <t>Calawag ES</t>
  </si>
  <si>
    <t>Can-ayan IS</t>
  </si>
  <si>
    <t>Candiisan ES</t>
  </si>
  <si>
    <t>Casisang CS</t>
  </si>
  <si>
    <t>Dalwangan ES</t>
  </si>
  <si>
    <t>Damitan Elementary School</t>
  </si>
  <si>
    <t>Dapulan ES</t>
  </si>
  <si>
    <t>Dumayas ES</t>
  </si>
  <si>
    <t>Imbayao ES</t>
  </si>
  <si>
    <t>Malaybalay City District III</t>
  </si>
  <si>
    <t>Incalbog ES</t>
  </si>
  <si>
    <t>Indalasa ES</t>
  </si>
  <si>
    <t>Kalasungay Central School</t>
  </si>
  <si>
    <t>Kapitan Angel ES</t>
  </si>
  <si>
    <t>Kibalabag ES</t>
  </si>
  <si>
    <t>Kilap-agan ES</t>
  </si>
  <si>
    <t>Kulaman ES</t>
  </si>
  <si>
    <t>Laguitas ES</t>
  </si>
  <si>
    <t>Lalawan ES</t>
  </si>
  <si>
    <t>Malaybalay City District VIII</t>
  </si>
  <si>
    <t>Langasihan ES</t>
  </si>
  <si>
    <t>Linabo CS</t>
  </si>
  <si>
    <t>Lunokan ES</t>
  </si>
  <si>
    <t>Macote Elementary School</t>
  </si>
  <si>
    <t>Magsaysay Elementary School</t>
  </si>
  <si>
    <t>Malapgap ES</t>
  </si>
  <si>
    <t>Malaybalay City Central School</t>
  </si>
  <si>
    <t>Maligaya ES</t>
  </si>
  <si>
    <t>Managok CS</t>
  </si>
  <si>
    <t>Manalog ES</t>
  </si>
  <si>
    <t>Mapayag ES</t>
  </si>
  <si>
    <t>Mapulo Elementary School</t>
  </si>
  <si>
    <t>Matangpatang ES</t>
  </si>
  <si>
    <t>Miglamin ES</t>
  </si>
  <si>
    <t>Natid-asan ES</t>
  </si>
  <si>
    <t>New Ilocos ES</t>
  </si>
  <si>
    <t>Padernal ES</t>
  </si>
  <si>
    <t>Paiwaig ES</t>
  </si>
  <si>
    <t>Panamucan ES</t>
  </si>
  <si>
    <t>Pighalugan ES</t>
  </si>
  <si>
    <t>Pigpamulahan ES</t>
  </si>
  <si>
    <t>San Martin ES</t>
  </si>
  <si>
    <t>Sawaga ES</t>
  </si>
  <si>
    <t>Silae ES</t>
  </si>
  <si>
    <t>Simaya ES</t>
  </si>
  <si>
    <t>St. Peter ES</t>
  </si>
  <si>
    <t>Sta. Ana Elementary School</t>
  </si>
  <si>
    <t>Sumpong Central School</t>
  </si>
  <si>
    <t>Tag-ilanao ES</t>
  </si>
  <si>
    <t>Tintinaan ES</t>
  </si>
  <si>
    <t>Zamboanguita CS</t>
  </si>
  <si>
    <t>Adorable Elementary School</t>
  </si>
  <si>
    <t>Jimenez</t>
  </si>
  <si>
    <t>Agapito Yap MES</t>
  </si>
  <si>
    <t>Baliangao</t>
  </si>
  <si>
    <t>Alberto Dulalas Sr. Memorial Primary</t>
  </si>
  <si>
    <t>Lopez Jaena</t>
  </si>
  <si>
    <t>Aloran Central School</t>
  </si>
  <si>
    <t>Aloran</t>
  </si>
  <si>
    <t>Antero Uy Roa ES</t>
  </si>
  <si>
    <t>Clarin South</t>
  </si>
  <si>
    <t>Aquino Integrated School</t>
  </si>
  <si>
    <t>Plaridel North</t>
  </si>
  <si>
    <t>Bag-ong Clarin ES</t>
  </si>
  <si>
    <t>Don Victoriano</t>
  </si>
  <si>
    <t>Baga PS</t>
  </si>
  <si>
    <t>Panaon</t>
  </si>
  <si>
    <t>Bagong Anonang Diut ES</t>
  </si>
  <si>
    <t>Bonifacio West</t>
  </si>
  <si>
    <t>Bagong Silang PS</t>
  </si>
  <si>
    <t>Balanlinao ES</t>
  </si>
  <si>
    <t>Baliangao CS</t>
  </si>
  <si>
    <t>Balon ES</t>
  </si>
  <si>
    <t>Tudela</t>
  </si>
  <si>
    <t>Balongkot ES</t>
  </si>
  <si>
    <t>Concepcion</t>
  </si>
  <si>
    <t>Banisilon PS</t>
  </si>
  <si>
    <t>Barra ES</t>
  </si>
  <si>
    <t>Basirang ES</t>
  </si>
  <si>
    <t>Bato ES</t>
  </si>
  <si>
    <t>Bautista ES</t>
  </si>
  <si>
    <t>Sapang Dalaga</t>
  </si>
  <si>
    <t>Baybay ES</t>
  </si>
  <si>
    <t>Bonifacio East</t>
  </si>
  <si>
    <t>Bernad Elementary School</t>
  </si>
  <si>
    <t>Clarin North</t>
  </si>
  <si>
    <t>Biasong ES</t>
  </si>
  <si>
    <t>Bitibut IS</t>
  </si>
  <si>
    <t>Bitoon Elementary School</t>
  </si>
  <si>
    <t>Bolinsong ES</t>
  </si>
  <si>
    <t>Bongabong ES</t>
  </si>
  <si>
    <t>Bonifacio CS</t>
  </si>
  <si>
    <t>Bonifacio ES</t>
  </si>
  <si>
    <t>Calamba</t>
  </si>
  <si>
    <t>Bonifacio PS</t>
  </si>
  <si>
    <t>Boundary Primary School</t>
  </si>
  <si>
    <t>Buena Voluntad ES</t>
  </si>
  <si>
    <t>Plaridel South</t>
  </si>
  <si>
    <t>Bunawan ES</t>
  </si>
  <si>
    <t>BURGOS ELEMENTARY SCHOOL</t>
  </si>
  <si>
    <t>Burgos ES</t>
  </si>
  <si>
    <t>Butuay ES</t>
  </si>
  <si>
    <t>Cabunga-An PS</t>
  </si>
  <si>
    <t>Cagay-Anon ES</t>
  </si>
  <si>
    <t>Sinacaban</t>
  </si>
  <si>
    <t>Cahayag PS</t>
  </si>
  <si>
    <t>Calamba CS</t>
  </si>
  <si>
    <t>Calaran ES</t>
  </si>
  <si>
    <t>Calolot ES</t>
  </si>
  <si>
    <t>Caluton Elementary School</t>
  </si>
  <si>
    <t>Caluya ES</t>
  </si>
  <si>
    <t>Camanse ES</t>
  </si>
  <si>
    <t>Camanucan Elementary School</t>
  </si>
  <si>
    <t>Camating ES</t>
  </si>
  <si>
    <t>Canibungan Daku ES</t>
  </si>
  <si>
    <t>Canibungan Proper ES</t>
  </si>
  <si>
    <t>Canibungan Putol Elementary School</t>
  </si>
  <si>
    <t>Canicapan Elementary School</t>
  </si>
  <si>
    <t>Capundag ES</t>
  </si>
  <si>
    <t>Caputol Elementary School</t>
  </si>
  <si>
    <t>Caraghanan PS</t>
  </si>
  <si>
    <t>Carmen Annex PS</t>
  </si>
  <si>
    <t>Carmen Integrated School</t>
  </si>
  <si>
    <t>Cartagena ES</t>
  </si>
  <si>
    <t>Casilak San Agustin Elem. School</t>
  </si>
  <si>
    <t>Casul Elementary School</t>
  </si>
  <si>
    <t>Casusan ES</t>
  </si>
  <si>
    <t>Cebulin Elementary School</t>
  </si>
  <si>
    <t>Cesar N. Abuton ES</t>
  </si>
  <si>
    <t>Clarin CS</t>
  </si>
  <si>
    <t>Clarin ES</t>
  </si>
  <si>
    <t>Colambutan Bajo ES</t>
  </si>
  <si>
    <t>Colambutan Settlement ES</t>
  </si>
  <si>
    <t>Colupan Alto ES</t>
  </si>
  <si>
    <t>Colupan Bajo ES</t>
  </si>
  <si>
    <t>Conat ES</t>
  </si>
  <si>
    <t>Concepcion CS</t>
  </si>
  <si>
    <t>Culpan ES</t>
  </si>
  <si>
    <t>Dalacon PS</t>
  </si>
  <si>
    <t>Dalingap ES (Francisco Adaza ES)</t>
  </si>
  <si>
    <t>Dalumpinas ES</t>
  </si>
  <si>
    <t>Dampalan ES</t>
  </si>
  <si>
    <t>Danao ES</t>
  </si>
  <si>
    <t>Dapacan Alto ES</t>
  </si>
  <si>
    <t>Dapacan Bajo ES</t>
  </si>
  <si>
    <t>Dasa Elementary School</t>
  </si>
  <si>
    <t>De La Paz Primary School</t>
  </si>
  <si>
    <t>Debaloy ES</t>
  </si>
  <si>
    <t>Deboloc ES</t>
  </si>
  <si>
    <t>Del Pilar ES</t>
  </si>
  <si>
    <t>Dela Paz Elementary School</t>
  </si>
  <si>
    <t>Dicoloc Elementary</t>
  </si>
  <si>
    <t>Dimalco ES</t>
  </si>
  <si>
    <t>Dinas Elementary School</t>
  </si>
  <si>
    <t>Dioyo Elementary School</t>
  </si>
  <si>
    <t>Disoy ES</t>
  </si>
  <si>
    <t>Dolores ES</t>
  </si>
  <si>
    <t>Don Andres Soriano PS</t>
  </si>
  <si>
    <t>Don Victoriano CS</t>
  </si>
  <si>
    <t>Duanguican ES</t>
  </si>
  <si>
    <t>Dullan ES</t>
  </si>
  <si>
    <t>Dullan PS</t>
  </si>
  <si>
    <t>Durias Elementary School</t>
  </si>
  <si>
    <t>El Paraiso Primary School</t>
  </si>
  <si>
    <t>Estante PS</t>
  </si>
  <si>
    <t>Estrella ES</t>
  </si>
  <si>
    <t>F. Tayone ES</t>
  </si>
  <si>
    <t>F.T. Paylaga MPS</t>
  </si>
  <si>
    <t>Feliciano Baguio PS</t>
  </si>
  <si>
    <t>Fulgencio Baloria-Sinonoc ES</t>
  </si>
  <si>
    <t>Gala ES</t>
  </si>
  <si>
    <t>Gandawan ES</t>
  </si>
  <si>
    <t>Gata Diot PS</t>
  </si>
  <si>
    <t>Gata Elementary School</t>
  </si>
  <si>
    <t>Gata ES</t>
  </si>
  <si>
    <t>Guiban ES</t>
  </si>
  <si>
    <t>Guintomoyan ES</t>
  </si>
  <si>
    <t>Gumbil ES</t>
  </si>
  <si>
    <t>Hasaan Elementary School</t>
  </si>
  <si>
    <t>Ignacio Tan Memorial Integrated School</t>
  </si>
  <si>
    <t>Ilisan ES</t>
  </si>
  <si>
    <t>Jimenez Central School</t>
  </si>
  <si>
    <t>Kabulihan ES</t>
  </si>
  <si>
    <t>Kanao-Kanao ES</t>
  </si>
  <si>
    <t>Katipa ES</t>
  </si>
  <si>
    <t>Kinangay Norte PS</t>
  </si>
  <si>
    <t>Kinangay Sur ES</t>
  </si>
  <si>
    <t>Labo PS</t>
  </si>
  <si>
    <t>Lake Duminagat Elementary</t>
  </si>
  <si>
    <t>Lampasan Integrated School</t>
  </si>
  <si>
    <t>Landing ES</t>
  </si>
  <si>
    <t>Langub Elementary School</t>
  </si>
  <si>
    <t>Lapasan ES</t>
  </si>
  <si>
    <t>Lawaan PS</t>
  </si>
  <si>
    <t>Lazaro Delos Santos MS</t>
  </si>
  <si>
    <t>Libertad Alto ES</t>
  </si>
  <si>
    <t>Libertad Bajo ES</t>
  </si>
  <si>
    <t>Libertad Bajo PS</t>
  </si>
  <si>
    <t>Libertad Elementary School</t>
  </si>
  <si>
    <t>Liboron Elementary School</t>
  </si>
  <si>
    <t>Liloan CS</t>
  </si>
  <si>
    <t>Lipacon ES</t>
  </si>
  <si>
    <t>Lobogon ES</t>
  </si>
  <si>
    <t>Locsoon ES</t>
  </si>
  <si>
    <t>Locus ES</t>
  </si>
  <si>
    <t>Lodiong ES</t>
  </si>
  <si>
    <t>Looc CS</t>
  </si>
  <si>
    <t>Looc ES</t>
  </si>
  <si>
    <t>Lopez Jaena CS</t>
  </si>
  <si>
    <t>Lower Montol ES</t>
  </si>
  <si>
    <t>Lower Usogan ES</t>
  </si>
  <si>
    <t>Lumapas Elementary School</t>
  </si>
  <si>
    <t>Lumbayao Elementary School</t>
  </si>
  <si>
    <t>Lumipac ES</t>
  </si>
  <si>
    <t>Lupagan Elementary School</t>
  </si>
  <si>
    <t>Lusot Elementary School</t>
  </si>
  <si>
    <t>Luzaran ES</t>
  </si>
  <si>
    <t>Mabas PS</t>
  </si>
  <si>
    <t>Macabayao ES</t>
  </si>
  <si>
    <t>Macalibre Alto ES</t>
  </si>
  <si>
    <t>Macalibre Bajo PS</t>
  </si>
  <si>
    <t>Macubon PS</t>
  </si>
  <si>
    <t>Magcamiguing ES</t>
  </si>
  <si>
    <t>Mahayahay PS</t>
  </si>
  <si>
    <t>Maikay ES</t>
  </si>
  <si>
    <t>Makawa ES</t>
  </si>
  <si>
    <t>Malibacsan ELementary School</t>
  </si>
  <si>
    <t>Malibangcao ES</t>
  </si>
  <si>
    <t>Malvar ES</t>
  </si>
  <si>
    <t>Mamalad ES</t>
  </si>
  <si>
    <t>Mamanga ES</t>
  </si>
  <si>
    <t>Manalac ES</t>
  </si>
  <si>
    <t>Manamong Elementary School</t>
  </si>
  <si>
    <t>Mangidkid Elementary School</t>
  </si>
  <si>
    <t>Manguehan ES</t>
  </si>
  <si>
    <t>Manla Elementary School</t>
  </si>
  <si>
    <t>Mansabay Alto ES</t>
  </si>
  <si>
    <t>Mansabay Bajo ES</t>
  </si>
  <si>
    <t>Mantukoy PS</t>
  </si>
  <si>
    <t>Map-An PS</t>
  </si>
  <si>
    <t>Maramara ES</t>
  </si>
  <si>
    <t>Maribojoc ES</t>
  </si>
  <si>
    <t>Marugang Elementary School</t>
  </si>
  <si>
    <t>Masabud Elementary School</t>
  </si>
  <si>
    <t>Masubong Primary School</t>
  </si>
  <si>
    <t>Matugas Alto ES</t>
  </si>
  <si>
    <t>Matugas Bajo ES</t>
  </si>
  <si>
    <t>Maular ES</t>
  </si>
  <si>
    <t>Medallo ES</t>
  </si>
  <si>
    <t>Mialem ES</t>
  </si>
  <si>
    <t>Mialen Central School</t>
  </si>
  <si>
    <t>Migpangi ES</t>
  </si>
  <si>
    <t>Migsale ES</t>
  </si>
  <si>
    <t>Migubay PS</t>
  </si>
  <si>
    <t>Mitazan IS</t>
  </si>
  <si>
    <t>Mitugas ES</t>
  </si>
  <si>
    <t>Mohon ES</t>
  </si>
  <si>
    <t>Molatuhan ES</t>
  </si>
  <si>
    <t>Monterico ES</t>
  </si>
  <si>
    <t>Nabuna Elementary School</t>
  </si>
  <si>
    <t>Naburos ES</t>
  </si>
  <si>
    <t>Nailon PS</t>
  </si>
  <si>
    <t>Namut Elementary School</t>
  </si>
  <si>
    <t>Napangan ES</t>
  </si>
  <si>
    <t>Napilan Elementary School</t>
  </si>
  <si>
    <t>New Cartagena Elementary School</t>
  </si>
  <si>
    <t>New Casul ES</t>
  </si>
  <si>
    <t>Nueva Vista ES</t>
  </si>
  <si>
    <t>Ozamiz Elementary School</t>
  </si>
  <si>
    <t>Ozamiz ES</t>
  </si>
  <si>
    <t>Palayan PS</t>
  </si>
  <si>
    <t>Palilan ES</t>
  </si>
  <si>
    <t>Pan-ay Diot ES</t>
  </si>
  <si>
    <t>Pan-ay ES</t>
  </si>
  <si>
    <t>Panaon CES</t>
  </si>
  <si>
    <t>Paterno Gallego MS (Linconan ES)</t>
  </si>
  <si>
    <t>Pelong ES</t>
  </si>
  <si>
    <t>Penacio Elementary School</t>
  </si>
  <si>
    <t>Peniel ES</t>
  </si>
  <si>
    <t>Pestanas ES</t>
  </si>
  <si>
    <t>Petianan ES</t>
  </si>
  <si>
    <t>Pisaan ES</t>
  </si>
  <si>
    <t>Plaridel CS</t>
  </si>
  <si>
    <t>Pogan ES</t>
  </si>
  <si>
    <t>Proceso Alburo MES</t>
  </si>
  <si>
    <t>Proceso Saldiva ES(Sepac ES)</t>
  </si>
  <si>
    <t>Punta Elementary School</t>
  </si>
  <si>
    <t>Punta Miray ES</t>
  </si>
  <si>
    <t>Punta Sulong ES</t>
  </si>
  <si>
    <t>Puntod ES</t>
  </si>
  <si>
    <t>Quezon ES</t>
  </si>
  <si>
    <t>Remedios Elementary School</t>
  </si>
  <si>
    <t>Rillas ES</t>
  </si>
  <si>
    <t>Rizal ES</t>
  </si>
  <si>
    <t>Roxas ES</t>
  </si>
  <si>
    <t>Salimpono Elemntary School</t>
  </si>
  <si>
    <t>Salimpono ES</t>
  </si>
  <si>
    <t>Salvador ES</t>
  </si>
  <si>
    <t>San Isidro Alto ES</t>
  </si>
  <si>
    <t>San Isidro Bajo Primary School</t>
  </si>
  <si>
    <t>San Lorenzo Ruiz ES</t>
  </si>
  <si>
    <t>San Pedro ES</t>
  </si>
  <si>
    <t>San Vicente Annex ES</t>
  </si>
  <si>
    <t>Sapang Ama IS</t>
  </si>
  <si>
    <t>Sapang Dalaga Central Elementary School</t>
  </si>
  <si>
    <t>Sebac ES</t>
  </si>
  <si>
    <t>Sebasi ES</t>
  </si>
  <si>
    <t>Segatic Norte Elementary School</t>
  </si>
  <si>
    <t>Segatic Sur ES</t>
  </si>
  <si>
    <t>Senor ES</t>
  </si>
  <si>
    <t>Seti Elementary School</t>
  </si>
  <si>
    <t>Sibaroc ES</t>
  </si>
  <si>
    <t>Sibugon IS</t>
  </si>
  <si>
    <t>Sibula Elementary School</t>
  </si>
  <si>
    <t>Sibuyon Elementary School</t>
  </si>
  <si>
    <t>Silongon Elementary School</t>
  </si>
  <si>
    <t>Siloy ES</t>
  </si>
  <si>
    <t>Sinaad Elementary School</t>
  </si>
  <si>
    <t>Sinacaban CS</t>
  </si>
  <si>
    <t>Sinara Alto ES</t>
  </si>
  <si>
    <t>Sinara Bajo Elementary School</t>
  </si>
  <si>
    <t>Singalat PS</t>
  </si>
  <si>
    <t>Sinian ES</t>
  </si>
  <si>
    <t>Sinuza ES</t>
  </si>
  <si>
    <t>Sitio Piduan Annex ES</t>
  </si>
  <si>
    <t>Sixto Velez PS</t>
  </si>
  <si>
    <t>Soso-on Elementary School</t>
  </si>
  <si>
    <t>Southwestern Pob. ES</t>
  </si>
  <si>
    <t>Sta. Ana ES</t>
  </si>
  <si>
    <t>Sulipat ES</t>
  </si>
  <si>
    <t>Sumasap ES</t>
  </si>
  <si>
    <t>Tabo-o ES - Tabo-o PS (Annex)</t>
  </si>
  <si>
    <t>Tabo-o Integrated School</t>
  </si>
  <si>
    <t>Taguanao Integrated School</t>
  </si>
  <si>
    <t>Tangab Elementary School</t>
  </si>
  <si>
    <t>Tiaman ES</t>
  </si>
  <si>
    <t>Tigdok ES</t>
  </si>
  <si>
    <t>Timoteo SU ES (Lupagan ES)</t>
  </si>
  <si>
    <t>Tinaclaan ES</t>
  </si>
  <si>
    <t>Tipan Elementary School</t>
  </si>
  <si>
    <t>Tonggo Elementary School</t>
  </si>
  <si>
    <t>Toril ES</t>
  </si>
  <si>
    <t>Tuburan ES</t>
  </si>
  <si>
    <t>Tudela Central School</t>
  </si>
  <si>
    <t>Tugaya ES</t>
  </si>
  <si>
    <t>Tuno ES</t>
  </si>
  <si>
    <t>Tusik ES</t>
  </si>
  <si>
    <t>Upper Bautista PS</t>
  </si>
  <si>
    <t>Upper Dioyo ES</t>
  </si>
  <si>
    <t>Upper Montol ES</t>
  </si>
  <si>
    <t>Upper Salimpono PS</t>
  </si>
  <si>
    <t>Upper Usogan ES</t>
  </si>
  <si>
    <t>Usocan Elementary School</t>
  </si>
  <si>
    <t>Valdemor ES</t>
  </si>
  <si>
    <t>Ventura Elementary School</t>
  </si>
  <si>
    <t>Virayan PS</t>
  </si>
  <si>
    <t>Yahong ES</t>
  </si>
  <si>
    <t>Zamora Elementary School</t>
  </si>
  <si>
    <t>Abunda ES</t>
  </si>
  <si>
    <t>Magsaysay II (Magsaysay District)</t>
  </si>
  <si>
    <t>Alicomohan ES</t>
  </si>
  <si>
    <t>Sugbongcogon</t>
  </si>
  <si>
    <t>Alipuaton IS</t>
  </si>
  <si>
    <t>Salay</t>
  </si>
  <si>
    <t>Alubijid CS</t>
  </si>
  <si>
    <t>Alubijid</t>
  </si>
  <si>
    <t>Aluna ES</t>
  </si>
  <si>
    <t>Initao</t>
  </si>
  <si>
    <t>Ampenican ES</t>
  </si>
  <si>
    <t>Ampianga ES</t>
  </si>
  <si>
    <t>Andales ES</t>
  </si>
  <si>
    <t>Ane-i ES</t>
  </si>
  <si>
    <t>Claveria I (Claveria District)</t>
  </si>
  <si>
    <t>Aplaya ES</t>
  </si>
  <si>
    <t>Jasaan</t>
  </si>
  <si>
    <t>Aposkahoy I ES</t>
  </si>
  <si>
    <t>Claveria II (Claveria District)</t>
  </si>
  <si>
    <t>Aposkahoy II ES</t>
  </si>
  <si>
    <t>Argayoso ES</t>
  </si>
  <si>
    <t>Manticao</t>
  </si>
  <si>
    <t>Aromahon ES</t>
  </si>
  <si>
    <t>Laguindingan</t>
  </si>
  <si>
    <t>Artadi ES</t>
  </si>
  <si>
    <t>Awang ES</t>
  </si>
  <si>
    <t>Opol</t>
  </si>
  <si>
    <t>Aya-Aya ES</t>
  </si>
  <si>
    <t>Lugait</t>
  </si>
  <si>
    <t>Babanlagan ES</t>
  </si>
  <si>
    <t>Talisayan</t>
  </si>
  <si>
    <t>Bagaay ES</t>
  </si>
  <si>
    <t>Balingasag South (Balingasag District)</t>
  </si>
  <si>
    <t>Bagocboc ES</t>
  </si>
  <si>
    <t>Balacanas ES</t>
  </si>
  <si>
    <t>Villanueva</t>
  </si>
  <si>
    <t>Balagnan ES</t>
  </si>
  <si>
    <t>Balingasag CS</t>
  </si>
  <si>
    <t>Balingasag North (Balingasag District)</t>
  </si>
  <si>
    <t>Balingoan CS</t>
  </si>
  <si>
    <t>Kinoguitan</t>
  </si>
  <si>
    <t>Baliwagan CS</t>
  </si>
  <si>
    <t>Baluarte ES</t>
  </si>
  <si>
    <t>Bangbang ES</t>
  </si>
  <si>
    <t>Medina</t>
  </si>
  <si>
    <t>Bangonbangon ES</t>
  </si>
  <si>
    <t>Bauk-Bauk ES</t>
  </si>
  <si>
    <t>Bayugbayogan ES</t>
  </si>
  <si>
    <t>Benigwayan ES</t>
  </si>
  <si>
    <t>Betahon ES</t>
  </si>
  <si>
    <t>Biga ES</t>
  </si>
  <si>
    <t>Binitinan ES</t>
  </si>
  <si>
    <t>Binuangan CS</t>
  </si>
  <si>
    <t>Binubongan ES</t>
  </si>
  <si>
    <t>Biray ES</t>
  </si>
  <si>
    <t>Blanco ES</t>
  </si>
  <si>
    <t>Bobontugan ES</t>
  </si>
  <si>
    <t>Bonifacio Aquino ES</t>
  </si>
  <si>
    <t>Bugdang ES</t>
  </si>
  <si>
    <t>Buko ES</t>
  </si>
  <si>
    <t>Bulahan IS</t>
  </si>
  <si>
    <t>Bulwa ES</t>
  </si>
  <si>
    <t>Bunal ES</t>
  </si>
  <si>
    <t>Burnay ES</t>
  </si>
  <si>
    <t>Libertad</t>
  </si>
  <si>
    <t>C.Gadrinab ES</t>
  </si>
  <si>
    <t>Lagonglong</t>
  </si>
  <si>
    <t>C.P. Garcia ES</t>
  </si>
  <si>
    <t>Cabacungan ES</t>
  </si>
  <si>
    <t>Cabalawan ES</t>
  </si>
  <si>
    <t>Magsaysay I (Magsaysay District)</t>
  </si>
  <si>
    <t>Cabalawan IS</t>
  </si>
  <si>
    <t>Cabantian ES</t>
  </si>
  <si>
    <t>Cabubuhan ES</t>
  </si>
  <si>
    <t>Cadena De Amor ES</t>
  </si>
  <si>
    <t>Cala-Cala ES</t>
  </si>
  <si>
    <t>Calatcat ES</t>
  </si>
  <si>
    <t>Calubo IS</t>
  </si>
  <si>
    <t>Camanga ES</t>
  </si>
  <si>
    <t>Campo ES</t>
  </si>
  <si>
    <t>Camuayan ES</t>
  </si>
  <si>
    <t>Carmen ES</t>
  </si>
  <si>
    <t>Casilihon ES</t>
  </si>
  <si>
    <t>Casinglot ES</t>
  </si>
  <si>
    <t>Cauyonan IS</t>
  </si>
  <si>
    <t>Claveria CS</t>
  </si>
  <si>
    <t>Consuelo ES</t>
  </si>
  <si>
    <t>Corrales ES</t>
  </si>
  <si>
    <t>Dahilig ES</t>
  </si>
  <si>
    <t>Damayohan ES</t>
  </si>
  <si>
    <t>Dampias ES</t>
  </si>
  <si>
    <t>Dampil ES</t>
  </si>
  <si>
    <t>Dansuli ES</t>
  </si>
  <si>
    <t>Dayawan ES</t>
  </si>
  <si>
    <t>Dig-Aguyan ES</t>
  </si>
  <si>
    <t>Digkilaan ES</t>
  </si>
  <si>
    <t>Don F. Jacinto ES</t>
  </si>
  <si>
    <t>Don Gregorio Pelaez ES</t>
  </si>
  <si>
    <t>Don Pedro ES</t>
  </si>
  <si>
    <t>Naawan</t>
  </si>
  <si>
    <t>Duka ES</t>
  </si>
  <si>
    <t>Dulong ES</t>
  </si>
  <si>
    <t>Dumarait ES</t>
  </si>
  <si>
    <t>Dunque ES</t>
  </si>
  <si>
    <t>G. Pelaez ES</t>
  </si>
  <si>
    <t>Gasa ES</t>
  </si>
  <si>
    <t>Gasi ES</t>
  </si>
  <si>
    <t>Gaston ES</t>
  </si>
  <si>
    <t>Gimangpang ES</t>
  </si>
  <si>
    <t>Gimaylan ES</t>
  </si>
  <si>
    <t>Gitagum CS</t>
  </si>
  <si>
    <t>Gov. Pelaez ES</t>
  </si>
  <si>
    <t>Gracia ES</t>
  </si>
  <si>
    <t>Guinalaban ES</t>
  </si>
  <si>
    <t>Gumabon ES</t>
  </si>
  <si>
    <t>Gumaod ES</t>
  </si>
  <si>
    <t>Gumpot ES</t>
  </si>
  <si>
    <t>Hermano ES</t>
  </si>
  <si>
    <t>Hinaplanan ES</t>
  </si>
  <si>
    <t>Ignacio S. Cruz ES</t>
  </si>
  <si>
    <t>Igpit ES</t>
  </si>
  <si>
    <t>Ili-Ilihon ES</t>
  </si>
  <si>
    <t>Impadiding ES</t>
  </si>
  <si>
    <t>Initao CS</t>
  </si>
  <si>
    <t>Inobulan ES</t>
  </si>
  <si>
    <t>Jampason ES</t>
  </si>
  <si>
    <t>Jasaan CS</t>
  </si>
  <si>
    <t>Kabangasan ES</t>
  </si>
  <si>
    <t>Kabulakan ES</t>
  </si>
  <si>
    <t>Kabulawan ES</t>
  </si>
  <si>
    <t>Kalacapan ES</t>
  </si>
  <si>
    <t>Kalamkam ES</t>
  </si>
  <si>
    <t>Kalangahan ES</t>
  </si>
  <si>
    <t>Kalawitan ES</t>
  </si>
  <si>
    <t>Kalingagan ES</t>
  </si>
  <si>
    <t>Kalitian ES</t>
  </si>
  <si>
    <t>Kaluknayan ES</t>
  </si>
  <si>
    <t>Kamansi ES</t>
  </si>
  <si>
    <t>Kamelon ES</t>
  </si>
  <si>
    <t>Kanangkaan ES</t>
  </si>
  <si>
    <t>Kandiis ES</t>
  </si>
  <si>
    <t>Kanitoan ES</t>
  </si>
  <si>
    <t>Kauswagan ES</t>
  </si>
  <si>
    <t>Kibaghot ES</t>
  </si>
  <si>
    <t>Kibalus ES</t>
  </si>
  <si>
    <t>Kibanban ES</t>
  </si>
  <si>
    <t>Kibugahan ES</t>
  </si>
  <si>
    <t>Kibungsod CS</t>
  </si>
  <si>
    <t>Kidampas IS</t>
  </si>
  <si>
    <t>Kimalok ES</t>
  </si>
  <si>
    <t>Kimamaon ES</t>
  </si>
  <si>
    <t>Kimaya ES</t>
  </si>
  <si>
    <t>Kinoguitan CS</t>
  </si>
  <si>
    <t>Kiraging ES</t>
  </si>
  <si>
    <t>Kirahon ES</t>
  </si>
  <si>
    <t>Kitamban ES</t>
  </si>
  <si>
    <t>Kitambis ES</t>
  </si>
  <si>
    <t>Labas-Pagsama ES</t>
  </si>
  <si>
    <t>Lagonglong CS</t>
  </si>
  <si>
    <t>Lagtang ES</t>
  </si>
  <si>
    <t>Laguindingan CS</t>
  </si>
  <si>
    <t>Lakbangan ES</t>
  </si>
  <si>
    <t>Lambagohon ES</t>
  </si>
  <si>
    <t>Lanao ES</t>
  </si>
  <si>
    <t>Lanise ES</t>
  </si>
  <si>
    <t>Lantad IS</t>
  </si>
  <si>
    <t>Lapad ES</t>
  </si>
  <si>
    <t>Lapu-Lapu ES</t>
  </si>
  <si>
    <t>Libertad CS</t>
  </si>
  <si>
    <t>Liberty ES</t>
  </si>
  <si>
    <t>Limunda IS</t>
  </si>
  <si>
    <t>Linabu ES</t>
  </si>
  <si>
    <t>Linandang ES</t>
  </si>
  <si>
    <t>Linangkayan ES</t>
  </si>
  <si>
    <t>Loguilo ES</t>
  </si>
  <si>
    <t>Lonsi ES</t>
  </si>
  <si>
    <t>Lourdes ES</t>
  </si>
  <si>
    <t>Lubilan ES</t>
  </si>
  <si>
    <t>Lubluban ES</t>
  </si>
  <si>
    <t>Lugait CS</t>
  </si>
  <si>
    <t>Lukong ES</t>
  </si>
  <si>
    <t>Lumbo ES</t>
  </si>
  <si>
    <t>Luna ES</t>
  </si>
  <si>
    <t>Luyong Baybayon ES</t>
  </si>
  <si>
    <t>Luyong Bonbon ES</t>
  </si>
  <si>
    <t>Luz Banzon ES</t>
  </si>
  <si>
    <t>Maanas ES</t>
  </si>
  <si>
    <t>Mabini ES</t>
  </si>
  <si>
    <t>Macabagla ES</t>
  </si>
  <si>
    <t>Macopa ES</t>
  </si>
  <si>
    <t>Madaguing ES</t>
  </si>
  <si>
    <t>Magkarila ES</t>
  </si>
  <si>
    <t>Magpait ES</t>
  </si>
  <si>
    <t>Mahayahay IS</t>
  </si>
  <si>
    <t>Mainantang ES</t>
  </si>
  <si>
    <t>Malagana ES</t>
  </si>
  <si>
    <t>Malanang ES</t>
  </si>
  <si>
    <t>Malibato ES</t>
  </si>
  <si>
    <t>Malunsagay ES</t>
  </si>
  <si>
    <t>Mambayaan ES</t>
  </si>
  <si>
    <t>Man-ibay ES</t>
  </si>
  <si>
    <t>Mananum Bag-o ES</t>
  </si>
  <si>
    <t>Mananum Daan ES</t>
  </si>
  <si>
    <t>Manaol ES</t>
  </si>
  <si>
    <t>Mandahilag ES</t>
  </si>
  <si>
    <t>Mandalawat ES</t>
  </si>
  <si>
    <t>Mandangoa ES</t>
  </si>
  <si>
    <t>Mangga ES</t>
  </si>
  <si>
    <t>Mantangale ES</t>
  </si>
  <si>
    <t>Manticao CS</t>
  </si>
  <si>
    <t>Mapua ES</t>
  </si>
  <si>
    <t>Mapulog ES</t>
  </si>
  <si>
    <t>Maputi ES</t>
  </si>
  <si>
    <t>Mat-i CS</t>
  </si>
  <si>
    <t>Mat-I ES</t>
  </si>
  <si>
    <t>Matampa ES</t>
  </si>
  <si>
    <t>Matangad ES</t>
  </si>
  <si>
    <t>Medina CS</t>
  </si>
  <si>
    <t>Megdaha ES</t>
  </si>
  <si>
    <t>Mimbuahan ES</t>
  </si>
  <si>
    <t>Mimbuli ES</t>
  </si>
  <si>
    <t>Minalwang ES</t>
  </si>
  <si>
    <t>Mindulao ES</t>
  </si>
  <si>
    <t>Minsacuba ES</t>
  </si>
  <si>
    <t>Mintabon ES</t>
  </si>
  <si>
    <t>Molocboloc ES</t>
  </si>
  <si>
    <t>Moog ES</t>
  </si>
  <si>
    <t>Mosangot ES</t>
  </si>
  <si>
    <t>Naawan CS</t>
  </si>
  <si>
    <t>Nabataan ES</t>
  </si>
  <si>
    <t>Nangcaon ES</t>
  </si>
  <si>
    <t>Napaliran ES</t>
  </si>
  <si>
    <t>Natalio L. Bongcas Sr. Memorial ES</t>
  </si>
  <si>
    <t>Natubo ES</t>
  </si>
  <si>
    <t>Natumolan ES</t>
  </si>
  <si>
    <t>Oguis ES</t>
  </si>
  <si>
    <t>Opol CS</t>
  </si>
  <si>
    <t>Pag-Asa ES</t>
  </si>
  <si>
    <t>Pagahan ES</t>
  </si>
  <si>
    <t>Pagawan ES</t>
  </si>
  <si>
    <t>Pahindong ES</t>
  </si>
  <si>
    <t>Palaopao es</t>
  </si>
  <si>
    <t>Panabol ES</t>
  </si>
  <si>
    <t>Panampawan ES</t>
  </si>
  <si>
    <t>Pangayawan ES</t>
  </si>
  <si>
    <t>Pangpangon ES</t>
  </si>
  <si>
    <t>Paniangan ES</t>
  </si>
  <si>
    <t>Parmbugas ES</t>
  </si>
  <si>
    <t>Pasagdihon ES</t>
  </si>
  <si>
    <t>Patag ES</t>
  </si>
  <si>
    <t>Patrocinio ES</t>
  </si>
  <si>
    <t>Plaridel ES</t>
  </si>
  <si>
    <t>Pontacon ES</t>
  </si>
  <si>
    <t>Pook ES</t>
  </si>
  <si>
    <t>Portulin ES</t>
  </si>
  <si>
    <t>Punong ES</t>
  </si>
  <si>
    <t>Punta Santiago ES</t>
  </si>
  <si>
    <t>Punta Silum ES</t>
  </si>
  <si>
    <t>Puting Balas ES</t>
  </si>
  <si>
    <t>Retablo ES</t>
  </si>
  <si>
    <t>Rosario ES</t>
  </si>
  <si>
    <t>Salagsag ES</t>
  </si>
  <si>
    <t>Salawaga ES</t>
  </si>
  <si>
    <t>Salay CS</t>
  </si>
  <si>
    <t>Salay River ES</t>
  </si>
  <si>
    <t>Samay ES</t>
  </si>
  <si>
    <t>Sambulawan ES</t>
  </si>
  <si>
    <t>Sampatulog IS</t>
  </si>
  <si>
    <t>San Alonzo ES</t>
  </si>
  <si>
    <t>Saray ES</t>
  </si>
  <si>
    <t>Sibantang ES</t>
  </si>
  <si>
    <t>Sidlakan ES</t>
  </si>
  <si>
    <t>Sikiton ES</t>
  </si>
  <si>
    <t>Silad ES</t>
  </si>
  <si>
    <t>Sinai ES</t>
  </si>
  <si>
    <t>Sinalac ES</t>
  </si>
  <si>
    <t>Sindangan ES</t>
  </si>
  <si>
    <t>Solana ES</t>
  </si>
  <si>
    <t>Sta. Ines ES</t>
  </si>
  <si>
    <t>Suarez ES</t>
  </si>
  <si>
    <t>Sugbongcogon CS</t>
  </si>
  <si>
    <t>Sulo ES</t>
  </si>
  <si>
    <t>Sumalag ES</t>
  </si>
  <si>
    <t>Suminanap ES</t>
  </si>
  <si>
    <t>Sungay ES</t>
  </si>
  <si>
    <t>Tabok ES</t>
  </si>
  <si>
    <t>Tagbalogo ES</t>
  </si>
  <si>
    <t>Tagbocboc ES</t>
  </si>
  <si>
    <t>Tagoloan CS</t>
  </si>
  <si>
    <t>Tagpaco ES</t>
  </si>
  <si>
    <t>Talaba ES</t>
  </si>
  <si>
    <t>Talacogon ES</t>
  </si>
  <si>
    <t>Talao ES</t>
  </si>
  <si>
    <t>Talisayan CS</t>
  </si>
  <si>
    <t>Talusan ES</t>
  </si>
  <si>
    <t>Tama ES</t>
  </si>
  <si>
    <t>Tama IS</t>
  </si>
  <si>
    <t>Tambagan ES</t>
  </si>
  <si>
    <t>Tamboboan ES</t>
  </si>
  <si>
    <t>Tangkub ES</t>
  </si>
  <si>
    <t>Taparak ES</t>
  </si>
  <si>
    <t>Tawantawan ES</t>
  </si>
  <si>
    <t>Taytayan ES</t>
  </si>
  <si>
    <t>Tibon-Tibon ES</t>
  </si>
  <si>
    <t>Tinaan ES</t>
  </si>
  <si>
    <t>Tinagaan IS</t>
  </si>
  <si>
    <t>Tingalan IS</t>
  </si>
  <si>
    <t>Tipolohon ES</t>
  </si>
  <si>
    <t>Tubajon ES</t>
  </si>
  <si>
    <t>Tubigan ES</t>
  </si>
  <si>
    <t>Tuboran ES</t>
  </si>
  <si>
    <t>Tugasnon ES</t>
  </si>
  <si>
    <t>Tula ES</t>
  </si>
  <si>
    <t>Tuod ES</t>
  </si>
  <si>
    <t>Tup-on ES</t>
  </si>
  <si>
    <t>Ulab ES</t>
  </si>
  <si>
    <t>Umagos ES</t>
  </si>
  <si>
    <t>Upper Hermano ES</t>
  </si>
  <si>
    <t>Valdeconcha ES</t>
  </si>
  <si>
    <t>Villa Felipa ES</t>
  </si>
  <si>
    <t>VN Chavez MCS</t>
  </si>
  <si>
    <t>Waterfall ES</t>
  </si>
  <si>
    <t>Yungod ES</t>
  </si>
  <si>
    <t>Apil ES</t>
  </si>
  <si>
    <t>Southeast District II</t>
  </si>
  <si>
    <t>Bagong Tipan Elementary School</t>
  </si>
  <si>
    <t>Southwest District</t>
  </si>
  <si>
    <t>Binuangan ES</t>
  </si>
  <si>
    <t>Northwest District</t>
  </si>
  <si>
    <t>Bunga ES</t>
  </si>
  <si>
    <t>Buntawan ES</t>
  </si>
  <si>
    <t>Canubay ES</t>
  </si>
  <si>
    <t>Central District I</t>
  </si>
  <si>
    <t>Ciriaco Pastrano Memorial ES</t>
  </si>
  <si>
    <t>Clarin Settlement ES</t>
  </si>
  <si>
    <t>Cosme Cagas Memorial School</t>
  </si>
  <si>
    <t>Dolipos Alto ES</t>
  </si>
  <si>
    <t>Southeast District I</t>
  </si>
  <si>
    <t>Dolipos Bajo ES</t>
  </si>
  <si>
    <t>Dulapo Elementary School</t>
  </si>
  <si>
    <t>Dullan Integrated School</t>
  </si>
  <si>
    <t>Kanowanan Tribal ES</t>
  </si>
  <si>
    <t>Langcangan CES</t>
  </si>
  <si>
    <t>Central District II</t>
  </si>
  <si>
    <t>Layawan ES</t>
  </si>
  <si>
    <t>Lower Langcangan ES</t>
  </si>
  <si>
    <t>Malindang ES</t>
  </si>
  <si>
    <t>Mobod IS</t>
  </si>
  <si>
    <t>Oroquieta City CES</t>
  </si>
  <si>
    <t>Paypayan ES</t>
  </si>
  <si>
    <t>Pines CES</t>
  </si>
  <si>
    <t>Poblacion 2 ES</t>
  </si>
  <si>
    <t>San Vicente Alto ES</t>
  </si>
  <si>
    <t>San Vicente Bajo ES</t>
  </si>
  <si>
    <t>Sarancial Mialen ES</t>
  </si>
  <si>
    <t>Sebucal IS</t>
  </si>
  <si>
    <t>Senote ES</t>
  </si>
  <si>
    <t>Taboc ES</t>
  </si>
  <si>
    <t>Talairon CES</t>
  </si>
  <si>
    <t>Talic ES</t>
  </si>
  <si>
    <t>Tipan ES</t>
  </si>
  <si>
    <t>Toliyok ES</t>
  </si>
  <si>
    <t>Tuyabang Alto ES</t>
  </si>
  <si>
    <t>Tuyabang Bajo ES</t>
  </si>
  <si>
    <t>Tuyabang Proper ES</t>
  </si>
  <si>
    <t>Upper Lamac ES</t>
  </si>
  <si>
    <t>Vicente Flores MES</t>
  </si>
  <si>
    <t>Victor Enerio MES</t>
  </si>
  <si>
    <t>Victoria ES</t>
  </si>
  <si>
    <t>Villaflor ES</t>
  </si>
  <si>
    <t>Andrea D. Costonera Elementary School</t>
  </si>
  <si>
    <t>Ozamis City Central District</t>
  </si>
  <si>
    <t>Antero D. Hinagdanan Elementary School</t>
  </si>
  <si>
    <t>Ozamis City District II</t>
  </si>
  <si>
    <t>Antero U. Roa Central School</t>
  </si>
  <si>
    <t>Bacolod Elementary School</t>
  </si>
  <si>
    <t>Balintawak Elementary School</t>
  </si>
  <si>
    <t>Ozamis City District IV</t>
  </si>
  <si>
    <t>Baybay Central School</t>
  </si>
  <si>
    <t>Ozamis City District I</t>
  </si>
  <si>
    <t>Bongbong Elementary School</t>
  </si>
  <si>
    <t>Capucao C Elementary School</t>
  </si>
  <si>
    <t>Capucao Elementary School</t>
  </si>
  <si>
    <t>Catadman Elementary School</t>
  </si>
  <si>
    <t>Cogon Integrated School</t>
  </si>
  <si>
    <t>Cruz Lanzado Saligan Elementary School</t>
  </si>
  <si>
    <t>Dalapang Elementary School</t>
  </si>
  <si>
    <t>Ozamis City District III</t>
  </si>
  <si>
    <t>Dimaluna Elementary School</t>
  </si>
  <si>
    <t>Domingo A. Barloa Elementary School</t>
  </si>
  <si>
    <t>Doña Consuelo Elementary School</t>
  </si>
  <si>
    <t>Embargo Elementary School</t>
  </si>
  <si>
    <t>Faustino C. Decena Elementary School</t>
  </si>
  <si>
    <t>Felipe Carreon Central School</t>
  </si>
  <si>
    <t>Gala Elementary School</t>
  </si>
  <si>
    <t>Gotocan Elementary School</t>
  </si>
  <si>
    <t>Gregorio A. Saquin Elementary School</t>
  </si>
  <si>
    <t>Guimad Elementary School</t>
  </si>
  <si>
    <t>Guingona Elementary School</t>
  </si>
  <si>
    <t>Hilarion A. Ramiro Elementary School</t>
  </si>
  <si>
    <t>Jacinto Nemeno Elementary School</t>
  </si>
  <si>
    <t>Juan A. Acapulco Elementary School</t>
  </si>
  <si>
    <t>Labinay Elementary School</t>
  </si>
  <si>
    <t>Labo Central School</t>
  </si>
  <si>
    <t>Litapan Elementary School</t>
  </si>
  <si>
    <t>Malaubang Integrated School</t>
  </si>
  <si>
    <t>Maningcol Central School</t>
  </si>
  <si>
    <t>Marcelino C. Regis Memorial School</t>
  </si>
  <si>
    <t>Maximino S. Laurete, Sr. Elementary School</t>
  </si>
  <si>
    <t>Mintalar Elementary School</t>
  </si>
  <si>
    <t>Misamis Annex Integrated School</t>
  </si>
  <si>
    <t>Narciso B. Ledesma Central School</t>
  </si>
  <si>
    <t>Ozamiz City Central School</t>
  </si>
  <si>
    <t>Ozamiz City CS - SPED Center</t>
  </si>
  <si>
    <t>Pershing Tan Queto, Sr. Elementary School</t>
  </si>
  <si>
    <t>Pulot Elementary School</t>
  </si>
  <si>
    <t>Roman E. Mabanag, Sr. Elementary School</t>
  </si>
  <si>
    <t>Sancho Capa Elementary School</t>
  </si>
  <si>
    <t>Sangay Elementary School</t>
  </si>
  <si>
    <t>Sinusa Elementary School</t>
  </si>
  <si>
    <t>Sta. Cruz Elementary School</t>
  </si>
  <si>
    <t>Aquino ES</t>
  </si>
  <si>
    <t>Tangub South District</t>
  </si>
  <si>
    <t>Balatacan Beach PS</t>
  </si>
  <si>
    <t>Tangub Southwest District</t>
  </si>
  <si>
    <t>Balatacan ES</t>
  </si>
  <si>
    <t>Baluc ES</t>
  </si>
  <si>
    <t>Tangub Central District</t>
  </si>
  <si>
    <t>Banglay ES</t>
  </si>
  <si>
    <t>Tangub North District</t>
  </si>
  <si>
    <t>Barangay Tres ES</t>
  </si>
  <si>
    <t>Bintana ES</t>
  </si>
  <si>
    <t>Bitoon PS</t>
  </si>
  <si>
    <t>Bocator ES</t>
  </si>
  <si>
    <t>Capalaran ES</t>
  </si>
  <si>
    <t>Capalaran PS</t>
  </si>
  <si>
    <t>Garang ES</t>
  </si>
  <si>
    <t>Guinabot ES</t>
  </si>
  <si>
    <t>Hoyohoy ES</t>
  </si>
  <si>
    <t>Isidro D. Tan ES</t>
  </si>
  <si>
    <t>Kampit PS</t>
  </si>
  <si>
    <t>Katagan ES</t>
  </si>
  <si>
    <t>Kimat ES</t>
  </si>
  <si>
    <t>Labuyo Elementary School</t>
  </si>
  <si>
    <t>Lorenzo Tan Memorial CS</t>
  </si>
  <si>
    <t>Lumban ES</t>
  </si>
  <si>
    <t>Maloro ES</t>
  </si>
  <si>
    <t>Maloro Integrated School</t>
  </si>
  <si>
    <t>Maquilao Integrated School</t>
  </si>
  <si>
    <t>Matugnao ES</t>
  </si>
  <si>
    <t>Minsubong ES</t>
  </si>
  <si>
    <t>Owayan ES</t>
  </si>
  <si>
    <t>Paiton ES</t>
  </si>
  <si>
    <t>Pangabuan Beach ES</t>
  </si>
  <si>
    <t>Pangabuan Elementary School</t>
  </si>
  <si>
    <t>Pangabuan Integrated School</t>
  </si>
  <si>
    <t>Polao ES</t>
  </si>
  <si>
    <t>Prenza ES</t>
  </si>
  <si>
    <t>Salimpuno ES</t>
  </si>
  <si>
    <t>San Apolinario ES</t>
  </si>
  <si>
    <t>Sicot ES</t>
  </si>
  <si>
    <t>Silanga ES</t>
  </si>
  <si>
    <t>Silangit ES</t>
  </si>
  <si>
    <t>Simasay ES</t>
  </si>
  <si>
    <t>Sta. Maria CS</t>
  </si>
  <si>
    <t>Sumirap CS</t>
  </si>
  <si>
    <t>Taguite ES</t>
  </si>
  <si>
    <t>Tangub City CS</t>
  </si>
  <si>
    <t>Tituron ES</t>
  </si>
  <si>
    <t>Tugas ES</t>
  </si>
  <si>
    <t>Tumatyag PS</t>
  </si>
  <si>
    <t>Vidasto Carillo ES</t>
  </si>
  <si>
    <t>Villaba ES</t>
  </si>
  <si>
    <t>Araneta ES</t>
  </si>
  <si>
    <t>District III</t>
  </si>
  <si>
    <t>Bagontaas CES</t>
  </si>
  <si>
    <t>Banlag ELementary School</t>
  </si>
  <si>
    <t>District VII</t>
  </si>
  <si>
    <t>Bantal Elementary School</t>
  </si>
  <si>
    <t>District IV</t>
  </si>
  <si>
    <t>Barobo ES</t>
  </si>
  <si>
    <t>District V</t>
  </si>
  <si>
    <t>Batangan CES</t>
  </si>
  <si>
    <t>Buco-Sinait Elementary School</t>
  </si>
  <si>
    <t>Bulacao ES</t>
  </si>
  <si>
    <t>Buyog ES</t>
  </si>
  <si>
    <t>Cabanbanagan ES</t>
  </si>
  <si>
    <t>Cabanuangan ES</t>
  </si>
  <si>
    <t>Cabayugan ES</t>
  </si>
  <si>
    <t>Cambangon ES</t>
  </si>
  <si>
    <t>Catumbalon ES</t>
  </si>
  <si>
    <t>Colonia ELEMENTARY SCHOOL</t>
  </si>
  <si>
    <t>District VI</t>
  </si>
  <si>
    <t>Dabongdabong ES</t>
  </si>
  <si>
    <t>Dagat-Kidavao ES</t>
  </si>
  <si>
    <t>Dalit Elementary School</t>
  </si>
  <si>
    <t>Guinuyoran Central ES</t>
  </si>
  <si>
    <t>KAHAPONAN ELEMENTARY SCHOOL</t>
  </si>
  <si>
    <t>Kilangi ES</t>
  </si>
  <si>
    <t>Laligan Central School</t>
  </si>
  <si>
    <t>Lilingayon ES</t>
  </si>
  <si>
    <t>Liloan ES</t>
  </si>
  <si>
    <t>Lumbayao ES</t>
  </si>
  <si>
    <t>Lurugan Elementary School</t>
  </si>
  <si>
    <t>Maapag ES</t>
  </si>
  <si>
    <t>Magsal ES</t>
  </si>
  <si>
    <t>Mailag Central School</t>
  </si>
  <si>
    <t>Malingon ES</t>
  </si>
  <si>
    <t>Migtulod Elementary School</t>
  </si>
  <si>
    <t>Mt. Nebo ES</t>
  </si>
  <si>
    <t>Nabag-o ES</t>
  </si>
  <si>
    <t>New Visayas Elementary School</t>
  </si>
  <si>
    <t>Pantaron ES</t>
  </si>
  <si>
    <t>Pinatilan Elementary School</t>
  </si>
  <si>
    <t>San Carlos Elementary School</t>
  </si>
  <si>
    <t>Sinabuagan ES</t>
  </si>
  <si>
    <t>Sinalayan ES</t>
  </si>
  <si>
    <t>SINAYAWAN CS</t>
  </si>
  <si>
    <t>SUGOD ES</t>
  </si>
  <si>
    <t>Tagalawa ES</t>
  </si>
  <si>
    <t>Tandacol ES</t>
  </si>
  <si>
    <t>Tongantongan ES</t>
  </si>
  <si>
    <t>Ulaligan ES</t>
  </si>
  <si>
    <t>Valencia City Central School</t>
  </si>
  <si>
    <t>Vintar ELEMENTARY SCHOOL</t>
  </si>
  <si>
    <t>Division of Camiguin</t>
  </si>
  <si>
    <t>Division of Oroquieta City</t>
  </si>
  <si>
    <t>2. Comments/ Suggestions/ Recommendations/ Technical Assistance:</t>
  </si>
  <si>
    <t>Step 3: Enter the best option on the space given.</t>
  </si>
  <si>
    <t xml:space="preserve"> No. of school-aged children (5-11 years old) in the community not enrolled
</t>
  </si>
  <si>
    <t>No. of school-aged children within the community (5-11 years old) enrolled in other schools</t>
  </si>
  <si>
    <t>No. of school-aged children enrolled  (5-11 years old) within  the community</t>
  </si>
  <si>
    <t>Total no. of school-aged children in the community aged (5-11 years old)</t>
  </si>
  <si>
    <t>No. of Retained (Current Year)</t>
  </si>
  <si>
    <t>Community Mapping</t>
  </si>
  <si>
    <t>Option4: CM, DR, RR, NAT1</t>
  </si>
  <si>
    <t>Option5: CM, DR, RR, NAT2</t>
  </si>
  <si>
    <t>Option6: CM, DR, RR, PrR</t>
  </si>
  <si>
    <t>Dalamas Integrated School</t>
  </si>
  <si>
    <t>South I District</t>
  </si>
  <si>
    <t>Number of Master Teacher III</t>
  </si>
  <si>
    <t>Number of Master Teacher II</t>
  </si>
  <si>
    <t>Number of Master Teacher I</t>
  </si>
  <si>
    <t>Position of the School Head</t>
  </si>
  <si>
    <t>Head Teacher III</t>
  </si>
  <si>
    <t>Head Teacher I</t>
  </si>
  <si>
    <t>Head Teacher II</t>
  </si>
  <si>
    <t>Teacher III</t>
  </si>
  <si>
    <t>Teacher II</t>
  </si>
  <si>
    <t>Teacher I</t>
  </si>
  <si>
    <t>Name of the School Head</t>
  </si>
  <si>
    <t>Male</t>
  </si>
  <si>
    <t>Female</t>
  </si>
  <si>
    <t>School Address</t>
  </si>
  <si>
    <t>Contact No.</t>
  </si>
  <si>
    <t>Brief History of the School</t>
  </si>
  <si>
    <t>Others, pls. specify below</t>
  </si>
  <si>
    <t>Name of School</t>
  </si>
  <si>
    <t>Teaching Staff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</si>
</sst>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41" x14ac:knownFonts="1">
    <font>
      <sz val="11"/>
      <color theme="1"/>
      <name val="Calibri"/>
      <family val="2"/>
      <scheme val="minor"/>
    </font>
    <font>
      <b/>
      <sz val="11"/>
      <color theme="1"/>
      <name val="Calibri"/>
      <family val="2"/>
      <scheme val="minor"/>
    </font>
    <font>
      <sz val="10"/>
      <color theme="1"/>
      <name val="Calibri"/>
      <family val="2"/>
      <scheme val="minor"/>
    </font>
    <font>
      <sz val="9"/>
      <color theme="1"/>
      <name val="Calibri"/>
      <family val="2"/>
      <scheme val="minor"/>
    </font>
    <font>
      <b/>
      <sz val="9"/>
      <color theme="1"/>
      <name val="Calibri"/>
      <family val="2"/>
      <scheme val="minor"/>
    </font>
    <font>
      <i/>
      <sz val="11"/>
      <color theme="1"/>
      <name val="Calibri"/>
      <family val="2"/>
      <scheme val="minor"/>
    </font>
    <font>
      <sz val="11"/>
      <color theme="1"/>
      <name val="Eras Demi ITC"/>
      <family val="2"/>
    </font>
    <font>
      <b/>
      <i/>
      <sz val="11"/>
      <color theme="1"/>
      <name val="Calibri"/>
      <family val="2"/>
      <scheme val="minor"/>
    </font>
    <font>
      <b/>
      <i/>
      <sz val="9"/>
      <color theme="1"/>
      <name val="Calibri"/>
      <family val="2"/>
      <scheme val="minor"/>
    </font>
    <font>
      <b/>
      <sz val="10"/>
      <color theme="1"/>
      <name val="Calibri"/>
      <family val="2"/>
      <scheme val="minor"/>
    </font>
    <font>
      <sz val="10"/>
      <color theme="1"/>
      <name val="Eras Demi ITC"/>
      <family val="2"/>
    </font>
    <font>
      <i/>
      <sz val="10"/>
      <color theme="1"/>
      <name val="Calibri"/>
      <family val="2"/>
      <scheme val="minor"/>
    </font>
    <font>
      <i/>
      <sz val="9"/>
      <color theme="1"/>
      <name val="Calibri"/>
      <family val="2"/>
      <scheme val="minor"/>
    </font>
    <font>
      <b/>
      <i/>
      <sz val="10"/>
      <color theme="1"/>
      <name val="Calibri"/>
      <family val="2"/>
      <scheme val="minor"/>
    </font>
    <font>
      <b/>
      <sz val="12"/>
      <color theme="1"/>
      <name val="Berlin Sans FB Demi"/>
      <family val="2"/>
    </font>
    <font>
      <b/>
      <i/>
      <sz val="12"/>
      <color theme="1"/>
      <name val="Calibri"/>
      <family val="2"/>
      <scheme val="minor"/>
    </font>
    <font>
      <b/>
      <sz val="14"/>
      <color theme="1"/>
      <name val="Calibri"/>
      <family val="2"/>
      <scheme val="minor"/>
    </font>
    <font>
      <b/>
      <sz val="11"/>
      <color rgb="FFFF0000"/>
      <name val="Calibri"/>
      <family val="2"/>
      <scheme val="minor"/>
    </font>
    <font>
      <u/>
      <sz val="11"/>
      <color theme="10"/>
      <name val="Calibri"/>
      <family val="2"/>
      <scheme val="minor"/>
    </font>
    <font>
      <u/>
      <sz val="9"/>
      <color theme="10"/>
      <name val="Calibri"/>
      <family val="2"/>
      <scheme val="minor"/>
    </font>
    <font>
      <sz val="14"/>
      <color theme="1"/>
      <name val="Adobe Fan Heiti Std B"/>
      <family val="2"/>
      <charset val="128"/>
    </font>
    <font>
      <sz val="14"/>
      <color theme="1"/>
      <name val="Copperplate Gothic Bold"/>
      <family val="2"/>
    </font>
    <font>
      <sz val="16"/>
      <color theme="1"/>
      <name val="Adobe Gothic Std B"/>
      <family val="2"/>
      <charset val="128"/>
    </font>
    <font>
      <sz val="18"/>
      <color theme="1"/>
      <name val="Algerian"/>
      <family val="5"/>
    </font>
    <font>
      <sz val="18"/>
      <color theme="1"/>
      <name val="AR BLANCA"/>
    </font>
    <font>
      <sz val="14"/>
      <color theme="1"/>
      <name val="Calibri"/>
      <family val="2"/>
      <scheme val="minor"/>
    </font>
    <font>
      <sz val="16"/>
      <color theme="1"/>
      <name val="Algerian"/>
      <family val="5"/>
    </font>
    <font>
      <b/>
      <sz val="10"/>
      <color theme="10"/>
      <name val="Calibri"/>
      <family val="2"/>
      <scheme val="minor"/>
    </font>
    <font>
      <sz val="9"/>
      <color indexed="81"/>
      <name val="Tahoma"/>
      <family val="2"/>
    </font>
    <font>
      <b/>
      <sz val="9"/>
      <color indexed="81"/>
      <name val="Tahoma"/>
      <family val="2"/>
    </font>
    <font>
      <sz val="9"/>
      <color theme="10"/>
      <name val="Calibri"/>
      <family val="2"/>
      <scheme val="minor"/>
    </font>
    <font>
      <b/>
      <sz val="11"/>
      <name val="Calibri"/>
      <family val="2"/>
      <scheme val="minor"/>
    </font>
    <font>
      <sz val="11"/>
      <name val="Calibri"/>
      <family val="2"/>
      <scheme val="minor"/>
    </font>
    <font>
      <u/>
      <sz val="12"/>
      <color theme="10"/>
      <name val="Calibri"/>
      <family val="2"/>
      <scheme val="minor"/>
    </font>
    <font>
      <i/>
      <sz val="12"/>
      <color theme="1"/>
      <name val="Calibri"/>
      <family val="2"/>
      <scheme val="minor"/>
    </font>
    <font>
      <b/>
      <sz val="12"/>
      <color theme="1"/>
      <name val="Calibri"/>
      <family val="2"/>
      <scheme val="minor"/>
    </font>
    <font>
      <sz val="14"/>
      <color theme="1"/>
      <name val="Adobe Gothic Std B"/>
      <family val="2"/>
      <charset val="128"/>
    </font>
    <font>
      <sz val="12"/>
      <color theme="1"/>
      <name val="Aharoni"/>
      <charset val="177"/>
    </font>
    <font>
      <sz val="10"/>
      <color theme="1"/>
      <name val="Adobe Gothic Std B"/>
      <family val="2"/>
      <charset val="128"/>
    </font>
    <font>
      <sz val="9"/>
      <color theme="1"/>
      <name val="Adobe Gothic Std B"/>
      <family val="2"/>
      <charset val="128"/>
    </font>
    <font>
      <sz val="14"/>
      <color theme="1"/>
      <name val="Bauhaus 93"/>
      <family val="5"/>
    </font>
  </fonts>
  <fills count="9">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4"/>
        <bgColor indexed="64"/>
      </patternFill>
    </fill>
    <fill>
      <patternFill patternType="solid">
        <fgColor theme="0"/>
        <bgColor indexed="64"/>
      </patternFill>
    </fill>
    <fill>
      <patternFill patternType="solid">
        <fgColor theme="1"/>
        <bgColor indexed="64"/>
      </patternFill>
    </fill>
    <fill>
      <patternFill patternType="solid">
        <fgColor theme="0" tint="-0.249977111117893"/>
        <bgColor indexed="64"/>
      </patternFill>
    </fill>
    <fill>
      <patternFill patternType="solid">
        <fgColor theme="0" tint="-0.14999847407452621"/>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medium">
        <color auto="1"/>
      </left>
      <right style="medium">
        <color auto="1"/>
      </right>
      <top style="medium">
        <color auto="1"/>
      </top>
      <bottom style="medium">
        <color auto="1"/>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s>
  <cellStyleXfs count="2">
    <xf numFmtId="0" fontId="0" fillId="0" borderId="0"/>
    <xf numFmtId="0" fontId="18" fillId="0" borderId="0" applyNumberFormat="0" applyFill="0" applyBorder="0" applyAlignment="0" applyProtection="0"/>
  </cellStyleXfs>
  <cellXfs count="462">
    <xf numFmtId="0" fontId="0" fillId="0" borderId="0" xfId="0"/>
    <xf numFmtId="0" fontId="0" fillId="0" borderId="0" xfId="0" applyAlignment="1">
      <alignment horizontal="center" wrapText="1"/>
    </xf>
    <xf numFmtId="0" fontId="2" fillId="0" borderId="0" xfId="0" applyFont="1"/>
    <xf numFmtId="0" fontId="0" fillId="0" borderId="0" xfId="0" applyAlignment="1">
      <alignment horizontal="center" vertical="center" wrapText="1"/>
    </xf>
    <xf numFmtId="0" fontId="0" fillId="0" borderId="0" xfId="0" applyAlignment="1">
      <alignment horizontal="center"/>
    </xf>
    <xf numFmtId="0" fontId="3" fillId="0" borderId="0" xfId="0" applyFont="1" applyAlignment="1">
      <alignment wrapText="1"/>
    </xf>
    <xf numFmtId="0" fontId="0" fillId="0" borderId="0" xfId="0" applyBorder="1" applyAlignment="1">
      <alignment horizontal="left" vertical="center" wrapText="1"/>
    </xf>
    <xf numFmtId="0" fontId="0" fillId="0" borderId="0" xfId="0" applyBorder="1" applyAlignment="1">
      <alignment horizontal="center"/>
    </xf>
    <xf numFmtId="0" fontId="6" fillId="0" borderId="1" xfId="0" applyFont="1" applyBorder="1" applyAlignment="1">
      <alignment horizontal="center" vertical="center" wrapText="1"/>
    </xf>
    <xf numFmtId="0" fontId="6" fillId="0" borderId="1" xfId="0" applyFont="1" applyBorder="1" applyAlignment="1">
      <alignment horizontal="center" wrapText="1"/>
    </xf>
    <xf numFmtId="0" fontId="0" fillId="0" borderId="1" xfId="0" applyBorder="1"/>
    <xf numFmtId="0" fontId="0" fillId="0" borderId="1" xfId="0" applyBorder="1" applyAlignment="1">
      <alignment horizontal="center" wrapText="1"/>
    </xf>
    <xf numFmtId="0" fontId="3" fillId="0" borderId="1" xfId="0" applyFont="1" applyBorder="1" applyAlignment="1">
      <alignment horizontal="center" wrapText="1"/>
    </xf>
    <xf numFmtId="1" fontId="0" fillId="0" borderId="1" xfId="0" applyNumberFormat="1" applyBorder="1" applyAlignment="1">
      <alignment horizontal="center" wrapText="1"/>
    </xf>
    <xf numFmtId="0" fontId="6" fillId="0" borderId="2" xfId="0" applyFont="1" applyBorder="1" applyAlignment="1">
      <alignment horizontal="center" wrapText="1"/>
    </xf>
    <xf numFmtId="0" fontId="0" fillId="0" borderId="0" xfId="0" applyBorder="1" applyAlignment="1">
      <alignment wrapText="1"/>
    </xf>
    <xf numFmtId="0" fontId="0" fillId="0" borderId="0" xfId="0" applyBorder="1" applyAlignment="1">
      <alignment horizontal="left"/>
    </xf>
    <xf numFmtId="0" fontId="0" fillId="0" borderId="0" xfId="0" applyBorder="1" applyAlignment="1">
      <alignment horizontal="center" wrapText="1"/>
    </xf>
    <xf numFmtId="0" fontId="0" fillId="0" borderId="0" xfId="0" applyBorder="1" applyAlignment="1">
      <alignment horizontal="right" wrapText="1"/>
    </xf>
    <xf numFmtId="0" fontId="6" fillId="0" borderId="2" xfId="0" applyFont="1" applyBorder="1" applyAlignment="1">
      <alignment horizontal="center"/>
    </xf>
    <xf numFmtId="0" fontId="2" fillId="0" borderId="0" xfId="0" applyFont="1" applyAlignment="1">
      <alignment horizontal="center" vertical="center" wrapText="1"/>
    </xf>
    <xf numFmtId="0" fontId="0" fillId="0" borderId="0" xfId="0" applyAlignment="1">
      <alignment horizontal="left" vertical="center" wrapText="1"/>
    </xf>
    <xf numFmtId="0" fontId="1" fillId="0" borderId="0" xfId="0" applyFont="1" applyAlignment="1">
      <alignment horizontal="center" vertical="center" wrapText="1"/>
    </xf>
    <xf numFmtId="2" fontId="0" fillId="2" borderId="1" xfId="0" applyNumberFormat="1" applyFill="1" applyBorder="1" applyAlignment="1">
      <alignment horizontal="center"/>
    </xf>
    <xf numFmtId="0" fontId="0" fillId="2" borderId="1" xfId="0" applyFill="1" applyBorder="1" applyAlignment="1">
      <alignment horizontal="center"/>
    </xf>
    <xf numFmtId="0" fontId="3" fillId="2" borderId="1" xfId="0" applyFont="1" applyFill="1" applyBorder="1" applyAlignment="1">
      <alignment wrapText="1"/>
    </xf>
    <xf numFmtId="0" fontId="3" fillId="0" borderId="0" xfId="0" applyFont="1" applyAlignment="1">
      <alignment horizontal="left" wrapText="1"/>
    </xf>
    <xf numFmtId="0" fontId="3" fillId="0" borderId="0" xfId="0" applyFont="1" applyAlignment="1">
      <alignment horizontal="left" vertical="center" wrapText="1"/>
    </xf>
    <xf numFmtId="0" fontId="4" fillId="0" borderId="0" xfId="0" applyFont="1" applyAlignment="1">
      <alignment horizontal="center" vertical="center" wrapText="1"/>
    </xf>
    <xf numFmtId="0" fontId="6" fillId="4" borderId="1" xfId="0" applyFont="1" applyFill="1" applyBorder="1" applyAlignment="1">
      <alignment horizontal="center" vertical="center" wrapText="1"/>
    </xf>
    <xf numFmtId="0" fontId="6" fillId="4" borderId="1" xfId="0" applyFont="1" applyFill="1" applyBorder="1" applyAlignment="1">
      <alignment horizontal="center" wrapText="1"/>
    </xf>
    <xf numFmtId="0" fontId="6" fillId="4" borderId="1" xfId="0" applyFont="1" applyFill="1" applyBorder="1" applyAlignment="1">
      <alignment horizontal="center"/>
    </xf>
    <xf numFmtId="0" fontId="1" fillId="5" borderId="1" xfId="0" applyFont="1" applyFill="1" applyBorder="1" applyAlignment="1">
      <alignment horizontal="left" wrapText="1"/>
    </xf>
    <xf numFmtId="0" fontId="5" fillId="5" borderId="1" xfId="0" applyFont="1" applyFill="1" applyBorder="1" applyAlignment="1">
      <alignment horizontal="center" wrapText="1"/>
    </xf>
    <xf numFmtId="0" fontId="0" fillId="0" borderId="0" xfId="0" applyBorder="1" applyAlignment="1">
      <alignment horizontal="left" wrapText="1"/>
    </xf>
    <xf numFmtId="1" fontId="0" fillId="0" borderId="0" xfId="0" applyNumberFormat="1"/>
    <xf numFmtId="0" fontId="2" fillId="0" borderId="0" xfId="0" applyFont="1" applyAlignment="1">
      <alignment horizontal="center" wrapText="1"/>
    </xf>
    <xf numFmtId="0" fontId="2" fillId="0" borderId="0" xfId="0" applyFont="1" applyBorder="1" applyAlignment="1">
      <alignment horizontal="left" vertical="center" wrapText="1"/>
    </xf>
    <xf numFmtId="0" fontId="10" fillId="0" borderId="1" xfId="0" applyFont="1" applyBorder="1" applyAlignment="1">
      <alignment horizontal="center" wrapText="1"/>
    </xf>
    <xf numFmtId="0" fontId="11" fillId="5" borderId="1" xfId="0" applyFont="1" applyFill="1" applyBorder="1" applyAlignment="1">
      <alignment horizontal="center" wrapText="1"/>
    </xf>
    <xf numFmtId="2" fontId="2" fillId="0" borderId="1" xfId="0" applyNumberFormat="1" applyFont="1" applyBorder="1" applyAlignment="1">
      <alignment horizontal="center" wrapText="1"/>
    </xf>
    <xf numFmtId="1" fontId="2" fillId="0" borderId="1" xfId="0" applyNumberFormat="1" applyFont="1" applyBorder="1" applyAlignment="1">
      <alignment horizontal="center" wrapText="1"/>
    </xf>
    <xf numFmtId="0" fontId="2" fillId="0" borderId="0" xfId="0" applyFont="1" applyAlignment="1">
      <alignment horizontal="left" wrapText="1"/>
    </xf>
    <xf numFmtId="2" fontId="0" fillId="0" borderId="0" xfId="0" applyNumberFormat="1"/>
    <xf numFmtId="0" fontId="3" fillId="0" borderId="0" xfId="0" applyFont="1" applyBorder="1" applyAlignment="1">
      <alignment horizontal="center" wrapText="1"/>
    </xf>
    <xf numFmtId="0" fontId="5" fillId="0" borderId="0" xfId="0" applyFont="1" applyAlignment="1">
      <alignment horizontal="center" wrapText="1"/>
    </xf>
    <xf numFmtId="0" fontId="11" fillId="0" borderId="0" xfId="0" applyFont="1" applyAlignment="1">
      <alignment horizontal="left" wrapText="1"/>
    </xf>
    <xf numFmtId="0" fontId="12" fillId="0" borderId="0" xfId="0" applyFont="1" applyAlignment="1">
      <alignment horizontal="left" wrapText="1"/>
    </xf>
    <xf numFmtId="0" fontId="12" fillId="0" borderId="0" xfId="0" applyFont="1" applyAlignment="1">
      <alignment wrapText="1"/>
    </xf>
    <xf numFmtId="0" fontId="5" fillId="0" borderId="0" xfId="0" applyFont="1" applyAlignment="1">
      <alignment horizontal="center"/>
    </xf>
    <xf numFmtId="0" fontId="5" fillId="0" borderId="0" xfId="0" applyFont="1"/>
    <xf numFmtId="0" fontId="5" fillId="0" borderId="0" xfId="0" applyFont="1" applyAlignment="1">
      <alignment horizontal="center" vertical="center" wrapText="1"/>
    </xf>
    <xf numFmtId="0" fontId="13" fillId="0" borderId="0" xfId="0" applyFont="1" applyAlignment="1">
      <alignment horizontal="center" vertical="center" wrapText="1"/>
    </xf>
    <xf numFmtId="0" fontId="13" fillId="5" borderId="1" xfId="0" applyFont="1" applyFill="1" applyBorder="1" applyAlignment="1">
      <alignment horizontal="center" wrapText="1"/>
    </xf>
    <xf numFmtId="0" fontId="7" fillId="5" borderId="1" xfId="0" applyFont="1" applyFill="1" applyBorder="1" applyAlignment="1">
      <alignment horizontal="center" wrapText="1"/>
    </xf>
    <xf numFmtId="0" fontId="1" fillId="0" borderId="0" xfId="0" applyFont="1" applyAlignment="1">
      <alignment horizontal="right" vertical="center" wrapText="1"/>
    </xf>
    <xf numFmtId="0" fontId="1" fillId="0" borderId="0" xfId="0" applyFont="1"/>
    <xf numFmtId="0" fontId="0" fillId="0" borderId="1" xfId="0" applyBorder="1" applyAlignment="1">
      <alignment horizontal="left" vertical="top" wrapText="1"/>
    </xf>
    <xf numFmtId="0" fontId="0" fillId="0" borderId="1" xfId="0" applyFont="1" applyBorder="1"/>
    <xf numFmtId="2" fontId="12" fillId="0" borderId="0" xfId="0" applyNumberFormat="1" applyFont="1" applyBorder="1" applyAlignment="1">
      <alignment horizontal="left" vertical="center" wrapText="1"/>
    </xf>
    <xf numFmtId="0" fontId="16" fillId="0" borderId="0" xfId="0" applyFont="1"/>
    <xf numFmtId="2" fontId="12" fillId="0" borderId="0" xfId="0" applyNumberFormat="1" applyFont="1" applyBorder="1" applyAlignment="1">
      <alignment vertical="center" wrapText="1"/>
    </xf>
    <xf numFmtId="10" fontId="5" fillId="5" borderId="1" xfId="0" applyNumberFormat="1" applyFont="1" applyFill="1" applyBorder="1" applyAlignment="1">
      <alignment horizontal="center" wrapText="1"/>
    </xf>
    <xf numFmtId="2" fontId="11" fillId="5" borderId="1" xfId="0" applyNumberFormat="1" applyFont="1" applyFill="1" applyBorder="1" applyAlignment="1">
      <alignment horizontal="center" wrapText="1"/>
    </xf>
    <xf numFmtId="2" fontId="13" fillId="5" borderId="1" xfId="0" applyNumberFormat="1" applyFont="1" applyFill="1" applyBorder="1" applyAlignment="1">
      <alignment horizontal="center" wrapText="1"/>
    </xf>
    <xf numFmtId="2" fontId="5" fillId="5" borderId="1" xfId="0" applyNumberFormat="1" applyFont="1" applyFill="1" applyBorder="1" applyAlignment="1">
      <alignment horizontal="center" wrapText="1"/>
    </xf>
    <xf numFmtId="2" fontId="0" fillId="0" borderId="1" xfId="0" applyNumberFormat="1" applyBorder="1" applyAlignment="1">
      <alignment horizontal="center" wrapText="1"/>
    </xf>
    <xf numFmtId="0" fontId="6" fillId="4" borderId="1" xfId="0" applyFont="1" applyFill="1" applyBorder="1" applyAlignment="1">
      <alignment horizontal="center" wrapText="1"/>
    </xf>
    <xf numFmtId="0" fontId="0" fillId="0" borderId="0" xfId="0" applyBorder="1" applyAlignment="1">
      <alignment horizontal="center" wrapText="1"/>
    </xf>
    <xf numFmtId="0" fontId="0" fillId="0" borderId="0" xfId="0" applyAlignment="1">
      <alignment horizontal="center" wrapText="1"/>
    </xf>
    <xf numFmtId="0" fontId="3" fillId="0" borderId="1" xfId="0" applyFont="1" applyBorder="1" applyAlignment="1">
      <alignment horizontal="center" wrapText="1"/>
    </xf>
    <xf numFmtId="2" fontId="9" fillId="5" borderId="1" xfId="0" applyNumberFormat="1" applyFont="1" applyFill="1" applyBorder="1" applyAlignment="1">
      <alignment horizontal="center" wrapText="1"/>
    </xf>
    <xf numFmtId="2" fontId="9" fillId="0" borderId="1" xfId="0" applyNumberFormat="1" applyFont="1" applyBorder="1" applyAlignment="1">
      <alignment horizontal="center" wrapText="1"/>
    </xf>
    <xf numFmtId="0" fontId="11" fillId="5" borderId="6" xfId="0" applyFont="1" applyFill="1" applyBorder="1" applyAlignment="1">
      <alignment horizontal="center" wrapText="1"/>
    </xf>
    <xf numFmtId="0" fontId="6" fillId="4" borderId="1" xfId="0" applyFont="1" applyFill="1" applyBorder="1" applyAlignment="1">
      <alignment horizontal="center" wrapText="1"/>
    </xf>
    <xf numFmtId="0" fontId="0" fillId="0" borderId="0" xfId="0" applyBorder="1" applyAlignment="1">
      <alignment horizontal="center" wrapText="1"/>
    </xf>
    <xf numFmtId="0" fontId="0" fillId="0" borderId="0" xfId="0" applyAlignment="1">
      <alignment horizontal="center" wrapText="1"/>
    </xf>
    <xf numFmtId="0" fontId="3" fillId="0" borderId="1" xfId="0" applyFont="1" applyBorder="1" applyAlignment="1">
      <alignment horizontal="center" wrapText="1"/>
    </xf>
    <xf numFmtId="0" fontId="15" fillId="0" borderId="0" xfId="0" applyFont="1" applyAlignment="1">
      <alignment horizontal="left" wrapText="1"/>
    </xf>
    <xf numFmtId="0" fontId="0" fillId="0" borderId="1" xfId="0" applyFont="1" applyBorder="1" applyAlignment="1">
      <alignment horizontal="left" vertical="top"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15" xfId="0" applyFont="1" applyBorder="1" applyAlignment="1">
      <alignment horizontal="left" vertical="center" wrapText="1"/>
    </xf>
    <xf numFmtId="0" fontId="7" fillId="0" borderId="0" xfId="0" applyFont="1" applyAlignment="1">
      <alignment horizontal="left" vertical="top" wrapText="1"/>
    </xf>
    <xf numFmtId="0" fontId="7" fillId="0" borderId="0" xfId="0" applyFont="1" applyAlignment="1">
      <alignment horizontal="left" vertical="top"/>
    </xf>
    <xf numFmtId="0" fontId="0" fillId="0" borderId="0" xfId="0" applyBorder="1" applyAlignment="1">
      <alignment horizontal="left" wrapText="1"/>
    </xf>
    <xf numFmtId="0" fontId="20" fillId="0" borderId="0" xfId="0" applyFont="1" applyAlignment="1">
      <alignment horizontal="center" vertical="center" wrapText="1"/>
    </xf>
    <xf numFmtId="0" fontId="22" fillId="0" borderId="0" xfId="0" applyFont="1" applyAlignment="1">
      <alignment horizontal="center" vertical="center" wrapText="1"/>
    </xf>
    <xf numFmtId="0" fontId="24" fillId="0" borderId="0" xfId="0" applyFont="1" applyAlignment="1">
      <alignment horizontal="center" vertical="center" wrapText="1"/>
    </xf>
    <xf numFmtId="0" fontId="0" fillId="0" borderId="0" xfId="0" applyBorder="1" applyAlignment="1">
      <alignment horizontal="left"/>
    </xf>
    <xf numFmtId="0" fontId="0" fillId="0" borderId="0" xfId="0" applyBorder="1" applyAlignment="1">
      <alignment horizontal="left" wrapText="1"/>
    </xf>
    <xf numFmtId="0" fontId="14" fillId="3" borderId="1" xfId="0" applyFont="1" applyFill="1" applyBorder="1" applyAlignment="1">
      <alignment horizontal="center" wrapText="1"/>
    </xf>
    <xf numFmtId="0" fontId="14" fillId="3" borderId="0" xfId="0" applyFont="1" applyFill="1" applyBorder="1" applyAlignment="1">
      <alignment horizontal="center" wrapText="1"/>
    </xf>
    <xf numFmtId="0" fontId="15" fillId="0" borderId="0" xfId="0" applyFont="1" applyBorder="1" applyAlignment="1">
      <alignment horizontal="left" wrapText="1"/>
    </xf>
    <xf numFmtId="0" fontId="0" fillId="0" borderId="1" xfId="0" applyFont="1" applyBorder="1" applyAlignment="1">
      <alignment horizontal="center" vertical="center" wrapText="1"/>
    </xf>
    <xf numFmtId="0" fontId="0" fillId="0" borderId="0" xfId="0" applyAlignment="1">
      <alignment horizontal="center" vertical="center" wrapText="1"/>
    </xf>
    <xf numFmtId="0" fontId="6" fillId="4" borderId="1" xfId="0" applyFont="1" applyFill="1" applyBorder="1" applyAlignment="1">
      <alignment horizontal="center" wrapText="1"/>
    </xf>
    <xf numFmtId="0" fontId="3" fillId="0" borderId="1" xfId="0" applyFont="1" applyBorder="1" applyAlignment="1">
      <alignment horizontal="center" wrapText="1"/>
    </xf>
    <xf numFmtId="0" fontId="0" fillId="0" borderId="0" xfId="0" applyAlignment="1">
      <alignment horizontal="center" wrapText="1"/>
    </xf>
    <xf numFmtId="0" fontId="0" fillId="0" borderId="0" xfId="0" applyBorder="1" applyAlignment="1">
      <alignment horizontal="center" wrapText="1"/>
    </xf>
    <xf numFmtId="0" fontId="0" fillId="0" borderId="0" xfId="0" applyBorder="1" applyAlignment="1">
      <alignment horizontal="left"/>
    </xf>
    <xf numFmtId="0" fontId="2" fillId="0" borderId="0" xfId="0" applyFont="1" applyAlignment="1">
      <alignment horizontal="center"/>
    </xf>
    <xf numFmtId="1" fontId="0" fillId="0" borderId="0" xfId="0" applyNumberFormat="1" applyAlignment="1">
      <alignment vertical="center"/>
    </xf>
    <xf numFmtId="0" fontId="12" fillId="0" borderId="0" xfId="0" applyFont="1" applyAlignment="1">
      <alignment horizontal="left" wrapText="1"/>
    </xf>
    <xf numFmtId="0" fontId="0" fillId="0" borderId="0" xfId="0" applyAlignment="1">
      <alignment horizontal="center" vertical="center" wrapText="1"/>
    </xf>
    <xf numFmtId="0" fontId="6" fillId="4" borderId="1" xfId="0" applyFont="1" applyFill="1" applyBorder="1" applyAlignment="1">
      <alignment horizontal="center" wrapText="1"/>
    </xf>
    <xf numFmtId="0" fontId="3" fillId="0" borderId="1" xfId="0" applyFont="1" applyBorder="1" applyAlignment="1">
      <alignment horizontal="center" wrapText="1"/>
    </xf>
    <xf numFmtId="0" fontId="0" fillId="0" borderId="0" xfId="0" applyAlignment="1">
      <alignment horizontal="center" wrapText="1"/>
    </xf>
    <xf numFmtId="0" fontId="0" fillId="0" borderId="0" xfId="0" applyBorder="1" applyAlignment="1">
      <alignment horizontal="center" wrapText="1"/>
    </xf>
    <xf numFmtId="0" fontId="0" fillId="0" borderId="0" xfId="0" applyAlignment="1">
      <alignment horizontal="center" vertical="center" wrapText="1"/>
    </xf>
    <xf numFmtId="0" fontId="0" fillId="0" borderId="0" xfId="0" applyAlignment="1">
      <alignment horizontal="center" wrapText="1"/>
    </xf>
    <xf numFmtId="0" fontId="0" fillId="0" borderId="0" xfId="0" applyBorder="1" applyAlignment="1">
      <alignment horizontal="center" wrapText="1"/>
    </xf>
    <xf numFmtId="0" fontId="3" fillId="0" borderId="1" xfId="0" applyFont="1" applyBorder="1" applyAlignment="1">
      <alignment horizontal="center" wrapText="1"/>
    </xf>
    <xf numFmtId="0" fontId="6" fillId="4" borderId="1" xfId="0" applyFont="1" applyFill="1" applyBorder="1" applyAlignment="1">
      <alignment horizontal="center" wrapText="1"/>
    </xf>
    <xf numFmtId="0" fontId="0" fillId="0" borderId="0" xfId="0" applyBorder="1" applyAlignment="1">
      <alignment horizontal="left"/>
    </xf>
    <xf numFmtId="0" fontId="0" fillId="0" borderId="0" xfId="0" applyAlignment="1">
      <alignment horizontal="left"/>
    </xf>
    <xf numFmtId="0" fontId="3" fillId="6" borderId="1" xfId="0" applyFont="1" applyFill="1" applyBorder="1" applyAlignment="1">
      <alignment horizontal="center" wrapText="1"/>
    </xf>
    <xf numFmtId="2" fontId="9" fillId="6" borderId="1" xfId="0" applyNumberFormat="1" applyFont="1" applyFill="1" applyBorder="1" applyAlignment="1">
      <alignment horizontal="center" wrapText="1"/>
    </xf>
    <xf numFmtId="2" fontId="2" fillId="6" borderId="1" xfId="0" applyNumberFormat="1" applyFont="1" applyFill="1" applyBorder="1" applyAlignment="1">
      <alignment horizontal="center" wrapText="1"/>
    </xf>
    <xf numFmtId="0" fontId="0" fillId="0" borderId="0" xfId="0" applyAlignment="1">
      <alignment horizontal="left" vertical="center"/>
    </xf>
    <xf numFmtId="0" fontId="2" fillId="0" borderId="0" xfId="0" applyFont="1" applyAlignment="1">
      <alignment horizontal="left"/>
    </xf>
    <xf numFmtId="0" fontId="3" fillId="5" borderId="1" xfId="0" applyFont="1" applyFill="1" applyBorder="1" applyAlignment="1">
      <alignment horizontal="center" wrapText="1"/>
    </xf>
    <xf numFmtId="2" fontId="2" fillId="5" borderId="1" xfId="0" applyNumberFormat="1" applyFont="1" applyFill="1" applyBorder="1" applyAlignment="1">
      <alignment horizontal="center" wrapText="1"/>
    </xf>
    <xf numFmtId="1" fontId="0" fillId="0" borderId="0" xfId="0" applyNumberFormat="1" applyAlignment="1">
      <alignment horizontal="left" vertical="center"/>
    </xf>
    <xf numFmtId="0" fontId="0" fillId="5" borderId="1" xfId="0" applyFill="1" applyBorder="1" applyAlignment="1">
      <alignment horizontal="center"/>
    </xf>
    <xf numFmtId="0" fontId="1" fillId="5" borderId="1" xfId="0" applyFont="1" applyFill="1" applyBorder="1" applyAlignment="1">
      <alignment horizontal="center" wrapText="1"/>
    </xf>
    <xf numFmtId="2" fontId="0" fillId="5" borderId="1" xfId="0" applyNumberFormat="1" applyFill="1" applyBorder="1" applyAlignment="1">
      <alignment horizontal="center"/>
    </xf>
    <xf numFmtId="0" fontId="0" fillId="5" borderId="1" xfId="0" applyFill="1" applyBorder="1"/>
    <xf numFmtId="2" fontId="0" fillId="5" borderId="1" xfId="0" applyNumberFormat="1" applyFill="1" applyBorder="1" applyAlignment="1">
      <alignment horizontal="center" wrapText="1"/>
    </xf>
    <xf numFmtId="1" fontId="0" fillId="6" borderId="1" xfId="0" applyNumberFormat="1" applyFill="1" applyBorder="1" applyAlignment="1">
      <alignment horizontal="center" wrapText="1"/>
    </xf>
    <xf numFmtId="0" fontId="0" fillId="5" borderId="1" xfId="0" applyFill="1" applyBorder="1" applyAlignment="1">
      <alignment horizontal="center" wrapText="1"/>
    </xf>
    <xf numFmtId="0" fontId="0" fillId="7" borderId="0" xfId="0" applyFill="1"/>
    <xf numFmtId="0" fontId="6" fillId="7" borderId="16" xfId="0" applyFont="1" applyFill="1" applyBorder="1" applyAlignment="1">
      <alignment horizontal="center" vertical="center" wrapText="1"/>
    </xf>
    <xf numFmtId="0" fontId="6" fillId="7" borderId="18" xfId="0" applyFont="1" applyFill="1" applyBorder="1" applyAlignment="1">
      <alignment horizontal="center" wrapText="1"/>
    </xf>
    <xf numFmtId="0" fontId="6" fillId="7" borderId="19" xfId="0" applyFont="1" applyFill="1" applyBorder="1" applyAlignment="1">
      <alignment wrapText="1"/>
    </xf>
    <xf numFmtId="0" fontId="1" fillId="7" borderId="1" xfId="0" applyFont="1" applyFill="1" applyBorder="1" applyAlignment="1">
      <alignment horizontal="center" wrapText="1"/>
    </xf>
    <xf numFmtId="2" fontId="1" fillId="7" borderId="1" xfId="0" applyNumberFormat="1" applyFont="1" applyFill="1" applyBorder="1" applyAlignment="1">
      <alignment horizontal="center" wrapText="1"/>
    </xf>
    <xf numFmtId="0" fontId="31" fillId="7" borderId="1" xfId="0" applyFont="1" applyFill="1" applyBorder="1" applyAlignment="1">
      <alignment horizontal="center" wrapText="1"/>
    </xf>
    <xf numFmtId="0" fontId="13" fillId="7" borderId="6" xfId="0" applyFont="1" applyFill="1" applyBorder="1" applyAlignment="1">
      <alignment horizontal="center" wrapText="1"/>
    </xf>
    <xf numFmtId="0" fontId="11" fillId="7" borderId="6" xfId="0" applyFont="1" applyFill="1" applyBorder="1" applyAlignment="1">
      <alignment horizontal="center" wrapText="1"/>
    </xf>
    <xf numFmtId="0" fontId="0" fillId="8" borderId="0" xfId="0" applyFill="1"/>
    <xf numFmtId="0" fontId="2" fillId="8" borderId="0" xfId="0" applyFont="1" applyFill="1"/>
    <xf numFmtId="0" fontId="0" fillId="8" borderId="0" xfId="0" applyFill="1" applyAlignment="1">
      <alignment horizontal="center" vertical="center" wrapText="1"/>
    </xf>
    <xf numFmtId="0" fontId="0" fillId="8" borderId="0" xfId="0" applyFill="1" applyAlignment="1">
      <alignment horizontal="center" wrapText="1"/>
    </xf>
    <xf numFmtId="0" fontId="0" fillId="8" borderId="0" xfId="0" applyFill="1" applyAlignment="1">
      <alignment horizontal="center"/>
    </xf>
    <xf numFmtId="0" fontId="0" fillId="8" borderId="0" xfId="0" applyFill="1" applyAlignment="1">
      <alignment horizontal="left" vertical="top" wrapText="1"/>
    </xf>
    <xf numFmtId="0" fontId="0" fillId="8" borderId="0" xfId="0" applyFill="1" applyAlignment="1">
      <alignment horizontal="left" vertical="center" wrapText="1"/>
    </xf>
    <xf numFmtId="0" fontId="6" fillId="8" borderId="16" xfId="0" applyFont="1" applyFill="1" applyBorder="1" applyAlignment="1">
      <alignment horizontal="center" vertical="center" wrapText="1"/>
    </xf>
    <xf numFmtId="0" fontId="2" fillId="8" borderId="4" xfId="0" applyFont="1" applyFill="1" applyBorder="1"/>
    <xf numFmtId="0" fontId="0" fillId="8" borderId="1" xfId="0" applyFill="1" applyBorder="1"/>
    <xf numFmtId="0" fontId="1" fillId="8" borderId="1" xfId="0" applyFont="1" applyFill="1" applyBorder="1" applyAlignment="1">
      <alignment horizontal="center" wrapText="1"/>
    </xf>
    <xf numFmtId="0" fontId="0" fillId="8" borderId="1" xfId="0" applyFill="1" applyBorder="1" applyAlignment="1">
      <alignment horizontal="center" wrapText="1"/>
    </xf>
    <xf numFmtId="0" fontId="5" fillId="8" borderId="1" xfId="0" applyFont="1" applyFill="1" applyBorder="1" applyAlignment="1">
      <alignment horizontal="center" wrapText="1"/>
    </xf>
    <xf numFmtId="0" fontId="0" fillId="8" borderId="1" xfId="0" applyFill="1" applyBorder="1" applyAlignment="1">
      <alignment horizontal="center"/>
    </xf>
    <xf numFmtId="0" fontId="0" fillId="8" borderId="1" xfId="0" applyFill="1" applyBorder="1" applyAlignment="1" applyProtection="1">
      <alignment horizontal="center" wrapText="1"/>
    </xf>
    <xf numFmtId="1" fontId="0" fillId="8" borderId="1" xfId="0" applyNumberFormat="1" applyFill="1" applyBorder="1" applyAlignment="1">
      <alignment horizontal="center"/>
    </xf>
    <xf numFmtId="0" fontId="1" fillId="8" borderId="1" xfId="0" applyFont="1" applyFill="1" applyBorder="1" applyAlignment="1">
      <alignment horizontal="center" vertical="top" wrapText="1"/>
    </xf>
    <xf numFmtId="2" fontId="0" fillId="8" borderId="1" xfId="0" applyNumberFormat="1" applyFill="1" applyBorder="1" applyAlignment="1">
      <alignment horizontal="center" wrapText="1"/>
    </xf>
    <xf numFmtId="2" fontId="0" fillId="8" borderId="1" xfId="0" applyNumberFormat="1" applyFill="1" applyBorder="1"/>
    <xf numFmtId="2" fontId="0" fillId="8" borderId="1" xfId="0" applyNumberFormat="1" applyFill="1" applyBorder="1" applyAlignment="1">
      <alignment horizontal="center"/>
    </xf>
    <xf numFmtId="10" fontId="5" fillId="8" borderId="1" xfId="0" applyNumberFormat="1" applyFont="1" applyFill="1" applyBorder="1" applyAlignment="1">
      <alignment horizontal="center" wrapText="1"/>
    </xf>
    <xf numFmtId="0" fontId="32" fillId="8" borderId="1" xfId="0" applyFont="1" applyFill="1" applyBorder="1" applyAlignment="1">
      <alignment horizontal="center"/>
    </xf>
    <xf numFmtId="0" fontId="3" fillId="8" borderId="1" xfId="0" applyFont="1" applyFill="1" applyBorder="1" applyAlignment="1">
      <alignment horizontal="center" wrapText="1"/>
    </xf>
    <xf numFmtId="10" fontId="0" fillId="8" borderId="1" xfId="0" applyNumberFormat="1" applyFill="1" applyBorder="1" applyAlignment="1">
      <alignment horizontal="center" wrapText="1"/>
    </xf>
    <xf numFmtId="0" fontId="11" fillId="8" borderId="1" xfId="0" applyFont="1" applyFill="1" applyBorder="1" applyAlignment="1">
      <alignment horizontal="center" wrapText="1"/>
    </xf>
    <xf numFmtId="2" fontId="2" fillId="8" borderId="1" xfId="0" applyNumberFormat="1" applyFont="1" applyFill="1" applyBorder="1" applyAlignment="1">
      <alignment horizontal="center" wrapText="1"/>
    </xf>
    <xf numFmtId="1" fontId="2" fillId="8" borderId="1" xfId="0" applyNumberFormat="1" applyFont="1" applyFill="1" applyBorder="1" applyAlignment="1">
      <alignment horizontal="center" wrapText="1"/>
    </xf>
    <xf numFmtId="0" fontId="1" fillId="8" borderId="1" xfId="0" applyFont="1" applyFill="1" applyBorder="1" applyAlignment="1">
      <alignment horizontal="left" wrapText="1"/>
    </xf>
    <xf numFmtId="0" fontId="13" fillId="8" borderId="1" xfId="0" applyFont="1" applyFill="1" applyBorder="1" applyAlignment="1">
      <alignment horizontal="center" wrapText="1"/>
    </xf>
    <xf numFmtId="0" fontId="13" fillId="8" borderId="6" xfId="0" applyFont="1" applyFill="1" applyBorder="1" applyAlignment="1">
      <alignment horizontal="center" wrapText="1"/>
    </xf>
    <xf numFmtId="0" fontId="2" fillId="8" borderId="6" xfId="0" applyFont="1" applyFill="1" applyBorder="1" applyAlignment="1">
      <alignment horizontal="center" wrapText="1"/>
    </xf>
    <xf numFmtId="0" fontId="3" fillId="8" borderId="2" xfId="0" applyFont="1" applyFill="1" applyBorder="1" applyAlignment="1">
      <alignment horizontal="center" wrapText="1"/>
    </xf>
    <xf numFmtId="1" fontId="2" fillId="8" borderId="2" xfId="0" applyNumberFormat="1" applyFont="1" applyFill="1" applyBorder="1" applyAlignment="1">
      <alignment horizontal="center" wrapText="1"/>
    </xf>
    <xf numFmtId="0" fontId="1" fillId="8" borderId="0" xfId="0" applyFont="1" applyFill="1" applyBorder="1" applyAlignment="1">
      <alignment horizontal="center" vertical="top" wrapText="1"/>
    </xf>
    <xf numFmtId="0" fontId="12" fillId="8" borderId="0" xfId="0" applyFont="1" applyFill="1" applyAlignment="1">
      <alignment horizontal="left" wrapText="1"/>
    </xf>
    <xf numFmtId="0" fontId="12" fillId="8" borderId="0" xfId="0" applyFont="1" applyFill="1" applyAlignment="1">
      <alignment horizontal="center" wrapText="1"/>
    </xf>
    <xf numFmtId="0" fontId="12" fillId="8" borderId="0" xfId="0" applyFont="1" applyFill="1" applyAlignment="1">
      <alignment wrapText="1"/>
    </xf>
    <xf numFmtId="0" fontId="0" fillId="5" borderId="0" xfId="0" applyFill="1"/>
    <xf numFmtId="0" fontId="2" fillId="5" borderId="0" xfId="0" applyFont="1" applyFill="1"/>
    <xf numFmtId="0" fontId="0" fillId="5" borderId="0" xfId="0" applyFill="1" applyAlignment="1">
      <alignment horizontal="center" vertical="center" wrapText="1"/>
    </xf>
    <xf numFmtId="0" fontId="0" fillId="5" borderId="0" xfId="0" applyFill="1" applyAlignment="1">
      <alignment horizontal="center" wrapText="1"/>
    </xf>
    <xf numFmtId="0" fontId="0" fillId="5" borderId="0" xfId="0" applyFill="1" applyAlignment="1">
      <alignment horizontal="center"/>
    </xf>
    <xf numFmtId="0" fontId="0" fillId="5" borderId="0" xfId="0" applyFill="1" applyAlignment="1">
      <alignment horizontal="left" vertical="top" wrapText="1"/>
    </xf>
    <xf numFmtId="0" fontId="0" fillId="5" borderId="0" xfId="0" applyFill="1" applyAlignment="1">
      <alignment horizontal="left" vertical="center" wrapText="1"/>
    </xf>
    <xf numFmtId="0" fontId="6" fillId="5" borderId="4" xfId="0" applyFont="1" applyFill="1" applyBorder="1" applyAlignment="1">
      <alignment horizontal="center" vertical="center" wrapText="1"/>
    </xf>
    <xf numFmtId="0" fontId="6" fillId="5" borderId="4" xfId="0" applyFont="1" applyFill="1" applyBorder="1" applyAlignment="1">
      <alignment horizontal="center" wrapText="1"/>
    </xf>
    <xf numFmtId="0" fontId="2" fillId="5" borderId="4" xfId="0" applyFont="1" applyFill="1" applyBorder="1"/>
    <xf numFmtId="0" fontId="2" fillId="5" borderId="4" xfId="0" applyFont="1" applyFill="1" applyBorder="1" applyAlignment="1">
      <alignment horizontal="center"/>
    </xf>
    <xf numFmtId="0" fontId="0" fillId="5" borderId="1" xfId="0" applyFill="1" applyBorder="1" applyAlignment="1" applyProtection="1">
      <alignment horizontal="center" wrapText="1"/>
    </xf>
    <xf numFmtId="0" fontId="1" fillId="5" borderId="1" xfId="0" applyFont="1" applyFill="1" applyBorder="1" applyAlignment="1">
      <alignment horizontal="center" vertical="top" wrapText="1"/>
    </xf>
    <xf numFmtId="2" fontId="0" fillId="5" borderId="1" xfId="0" applyNumberFormat="1" applyFill="1" applyBorder="1"/>
    <xf numFmtId="1" fontId="2" fillId="5" borderId="1" xfId="0" applyNumberFormat="1" applyFont="1" applyFill="1" applyBorder="1" applyAlignment="1">
      <alignment horizontal="center" wrapText="1"/>
    </xf>
    <xf numFmtId="0" fontId="2" fillId="5" borderId="6" xfId="0" applyFont="1" applyFill="1" applyBorder="1" applyAlignment="1">
      <alignment horizontal="center" wrapText="1"/>
    </xf>
    <xf numFmtId="0" fontId="3" fillId="5" borderId="2" xfId="0" applyFont="1" applyFill="1" applyBorder="1" applyAlignment="1">
      <alignment horizontal="center" wrapText="1"/>
    </xf>
    <xf numFmtId="1" fontId="2" fillId="5" borderId="2" xfId="0" applyNumberFormat="1" applyFont="1" applyFill="1" applyBorder="1" applyAlignment="1">
      <alignment horizontal="center" wrapText="1"/>
    </xf>
    <xf numFmtId="0" fontId="1" fillId="5" borderId="0" xfId="0" applyFont="1" applyFill="1" applyBorder="1" applyAlignment="1">
      <alignment horizontal="center" vertical="top" wrapText="1"/>
    </xf>
    <xf numFmtId="0" fontId="1" fillId="5" borderId="0" xfId="0" applyFont="1" applyFill="1"/>
    <xf numFmtId="1" fontId="2" fillId="5" borderId="0" xfId="0" applyNumberFormat="1" applyFont="1" applyFill="1" applyBorder="1" applyAlignment="1">
      <alignment horizontal="center" wrapText="1"/>
    </xf>
    <xf numFmtId="0" fontId="1" fillId="5" borderId="0" xfId="0" applyFont="1" applyFill="1" applyAlignment="1">
      <alignment horizontal="left" wrapText="1"/>
    </xf>
    <xf numFmtId="0" fontId="9" fillId="5" borderId="0" xfId="0" applyFont="1" applyFill="1"/>
    <xf numFmtId="0" fontId="16" fillId="5" borderId="0" xfId="0" applyFont="1" applyFill="1" applyBorder="1" applyAlignment="1">
      <alignment horizontal="left" vertical="top" wrapText="1"/>
    </xf>
    <xf numFmtId="0" fontId="18" fillId="5" borderId="0" xfId="1" applyFill="1" applyAlignment="1"/>
    <xf numFmtId="0" fontId="0" fillId="5" borderId="0" xfId="0" applyFill="1" applyAlignment="1"/>
    <xf numFmtId="2" fontId="1" fillId="5" borderId="0" xfId="0" applyNumberFormat="1" applyFont="1" applyFill="1" applyAlignment="1">
      <alignment horizontal="left" vertical="center"/>
    </xf>
    <xf numFmtId="2" fontId="1" fillId="5" borderId="0" xfId="0" applyNumberFormat="1" applyFont="1" applyFill="1" applyAlignment="1">
      <alignment vertical="center"/>
    </xf>
    <xf numFmtId="0" fontId="1" fillId="5" borderId="0" xfId="0" applyFont="1" applyFill="1" applyBorder="1" applyAlignment="1">
      <alignment horizontal="left" vertical="top"/>
    </xf>
    <xf numFmtId="2" fontId="1" fillId="5" borderId="0" xfId="0" applyNumberFormat="1" applyFont="1" applyFill="1" applyAlignment="1">
      <alignment horizontal="left"/>
    </xf>
    <xf numFmtId="0" fontId="1" fillId="5" borderId="0" xfId="0" applyFont="1" applyFill="1" applyAlignment="1">
      <alignment horizontal="left"/>
    </xf>
    <xf numFmtId="1" fontId="27" fillId="5" borderId="0" xfId="1" applyNumberFormat="1" applyFont="1" applyFill="1" applyBorder="1" applyAlignment="1">
      <alignment horizontal="left"/>
    </xf>
    <xf numFmtId="0" fontId="9" fillId="5" borderId="0" xfId="0" applyFont="1" applyFill="1" applyBorder="1" applyAlignment="1">
      <alignment vertical="top" wrapText="1"/>
    </xf>
    <xf numFmtId="0" fontId="12" fillId="5" borderId="0" xfId="0" applyFont="1" applyFill="1" applyAlignment="1">
      <alignment horizontal="left"/>
    </xf>
    <xf numFmtId="0" fontId="12" fillId="5" borderId="0" xfId="0" applyFont="1" applyFill="1"/>
    <xf numFmtId="0" fontId="19" fillId="5" borderId="0" xfId="1" applyFont="1" applyFill="1"/>
    <xf numFmtId="0" fontId="12" fillId="5" borderId="0" xfId="0" applyFont="1" applyFill="1" applyAlignment="1">
      <alignment horizontal="left" wrapText="1"/>
    </xf>
    <xf numFmtId="0" fontId="12" fillId="5" borderId="0" xfId="0" applyFont="1" applyFill="1" applyAlignment="1">
      <alignment wrapText="1"/>
    </xf>
    <xf numFmtId="0" fontId="0" fillId="5" borderId="5" xfId="0" applyFill="1" applyBorder="1" applyAlignment="1">
      <alignment vertical="center" wrapText="1"/>
    </xf>
    <xf numFmtId="0" fontId="0" fillId="8" borderId="5" xfId="0" applyFill="1" applyBorder="1" applyAlignment="1"/>
    <xf numFmtId="0" fontId="0" fillId="8" borderId="7" xfId="0" applyFill="1" applyBorder="1" applyAlignment="1">
      <alignment vertical="center"/>
    </xf>
    <xf numFmtId="0" fontId="0" fillId="5" borderId="4" xfId="0" applyFill="1" applyBorder="1" applyAlignment="1">
      <alignment horizontal="center"/>
    </xf>
    <xf numFmtId="10" fontId="0" fillId="5" borderId="3" xfId="0" applyNumberFormat="1" applyFill="1" applyBorder="1" applyAlignment="1">
      <alignment horizontal="center" wrapText="1"/>
    </xf>
    <xf numFmtId="0" fontId="0" fillId="5" borderId="3" xfId="0" applyFill="1" applyBorder="1" applyAlignment="1">
      <alignment horizontal="center"/>
    </xf>
    <xf numFmtId="1" fontId="2" fillId="5" borderId="4" xfId="0" applyNumberFormat="1" applyFont="1" applyFill="1" applyBorder="1" applyAlignment="1">
      <alignment horizontal="center" wrapText="1"/>
    </xf>
    <xf numFmtId="2" fontId="13" fillId="8" borderId="1" xfId="0" applyNumberFormat="1" applyFont="1" applyFill="1" applyBorder="1" applyAlignment="1">
      <alignment horizontal="center" wrapText="1"/>
    </xf>
    <xf numFmtId="0" fontId="1" fillId="8" borderId="0" xfId="0" applyFont="1" applyFill="1" applyAlignment="1">
      <alignment horizontal="left" vertical="center"/>
    </xf>
    <xf numFmtId="0" fontId="0" fillId="8" borderId="0" xfId="0" applyFill="1" applyAlignment="1">
      <alignment horizontal="left"/>
    </xf>
    <xf numFmtId="0" fontId="0" fillId="0" borderId="0" xfId="0" applyAlignment="1">
      <alignment horizontal="center" vertical="center" wrapText="1"/>
    </xf>
    <xf numFmtId="0" fontId="18" fillId="5" borderId="0" xfId="1" applyFont="1" applyFill="1" applyAlignment="1"/>
    <xf numFmtId="0" fontId="3" fillId="5" borderId="3" xfId="0" applyFont="1" applyFill="1" applyBorder="1" applyAlignment="1">
      <alignment horizontal="center" wrapText="1"/>
    </xf>
    <xf numFmtId="0" fontId="3" fillId="5" borderId="4" xfId="0" applyFont="1" applyFill="1" applyBorder="1" applyAlignment="1">
      <alignment horizontal="center" wrapText="1"/>
    </xf>
    <xf numFmtId="0" fontId="18" fillId="5" borderId="0" xfId="1" applyFill="1" applyBorder="1" applyAlignment="1"/>
    <xf numFmtId="2" fontId="1" fillId="5" borderId="0" xfId="0" applyNumberFormat="1" applyFont="1" applyFill="1" applyAlignment="1">
      <alignment horizontal="center"/>
    </xf>
    <xf numFmtId="0" fontId="12" fillId="5" borderId="0" xfId="0" applyFont="1" applyFill="1" applyAlignment="1">
      <alignment horizontal="center" wrapText="1"/>
    </xf>
    <xf numFmtId="2" fontId="0" fillId="5" borderId="0" xfId="0" applyNumberFormat="1" applyFill="1"/>
    <xf numFmtId="0" fontId="30" fillId="5" borderId="0" xfId="1" applyFont="1" applyFill="1" applyAlignment="1">
      <alignment vertical="top" wrapText="1"/>
    </xf>
    <xf numFmtId="0" fontId="0" fillId="5" borderId="5" xfId="0" applyFill="1" applyBorder="1" applyAlignment="1"/>
    <xf numFmtId="0" fontId="0" fillId="5" borderId="7" xfId="0" applyFill="1" applyBorder="1" applyAlignment="1">
      <alignment vertical="center" wrapText="1"/>
    </xf>
    <xf numFmtId="0" fontId="0" fillId="5" borderId="0" xfId="0" applyFill="1" applyBorder="1" applyAlignment="1"/>
    <xf numFmtId="0" fontId="0" fillId="5" borderId="0" xfId="0" applyFill="1" applyBorder="1" applyAlignment="1">
      <alignment vertical="center" wrapText="1"/>
    </xf>
    <xf numFmtId="0" fontId="1" fillId="5" borderId="0" xfId="0" applyFont="1" applyFill="1" applyBorder="1" applyAlignment="1">
      <alignment horizontal="left" vertical="top" wrapText="1"/>
    </xf>
    <xf numFmtId="2" fontId="2" fillId="5" borderId="1" xfId="0" applyNumberFormat="1" applyFont="1" applyFill="1" applyBorder="1" applyAlignment="1">
      <alignment horizontal="center" wrapText="1"/>
    </xf>
    <xf numFmtId="0" fontId="9" fillId="5" borderId="0" xfId="0" applyFont="1" applyFill="1" applyBorder="1" applyAlignment="1">
      <alignment horizontal="left" vertical="center"/>
    </xf>
    <xf numFmtId="0" fontId="33" fillId="8" borderId="0" xfId="1" applyFont="1" applyFill="1"/>
    <xf numFmtId="0" fontId="1" fillId="0" borderId="0" xfId="0" applyFont="1" applyAlignment="1">
      <alignment horizontal="center"/>
    </xf>
    <xf numFmtId="0" fontId="1" fillId="8" borderId="1" xfId="0" applyFont="1" applyFill="1" applyBorder="1" applyAlignment="1">
      <alignment horizontal="center" vertical="top" wrapText="1"/>
    </xf>
    <xf numFmtId="0" fontId="6" fillId="7" borderId="16" xfId="0" applyFont="1" applyFill="1" applyBorder="1" applyAlignment="1">
      <alignment horizontal="center" wrapText="1"/>
    </xf>
    <xf numFmtId="0" fontId="0" fillId="6" borderId="1" xfId="0" applyFill="1" applyBorder="1" applyAlignment="1">
      <alignment horizontal="center"/>
    </xf>
    <xf numFmtId="0" fontId="0" fillId="8" borderId="0" xfId="0" applyFill="1" applyBorder="1" applyAlignment="1"/>
    <xf numFmtId="0" fontId="0" fillId="8" borderId="0" xfId="0" applyFill="1" applyBorder="1" applyAlignment="1">
      <alignment vertical="center"/>
    </xf>
    <xf numFmtId="0" fontId="0" fillId="0" borderId="0" xfId="0" applyAlignment="1">
      <alignment wrapText="1"/>
    </xf>
    <xf numFmtId="0" fontId="1" fillId="0" borderId="0" xfId="0" applyFont="1" applyAlignment="1">
      <alignment horizontal="right" vertical="top" wrapText="1"/>
    </xf>
    <xf numFmtId="0" fontId="35" fillId="0" borderId="0" xfId="0" applyFont="1" applyAlignment="1">
      <alignment horizontal="left" vertical="top" wrapText="1"/>
    </xf>
    <xf numFmtId="0" fontId="35" fillId="0" borderId="0" xfId="0" applyFont="1" applyAlignment="1">
      <alignment horizontal="center" vertical="center" wrapText="1"/>
    </xf>
    <xf numFmtId="0" fontId="35" fillId="0" borderId="0" xfId="0" applyFont="1" applyAlignment="1">
      <alignment horizontal="right" vertical="center" wrapText="1"/>
    </xf>
    <xf numFmtId="0" fontId="35" fillId="0" borderId="0" xfId="0" applyFont="1" applyAlignment="1">
      <alignment horizontal="center" vertical="top" wrapText="1"/>
    </xf>
    <xf numFmtId="0" fontId="1" fillId="0" borderId="0" xfId="0" applyFont="1" applyAlignment="1">
      <alignment horizontal="center" vertical="top" wrapText="1"/>
    </xf>
    <xf numFmtId="0" fontId="35" fillId="5" borderId="0" xfId="0" applyFont="1" applyFill="1" applyAlignment="1">
      <alignment horizontal="left" wrapText="1"/>
    </xf>
    <xf numFmtId="0" fontId="0" fillId="8" borderId="0" xfId="0" applyFill="1" applyBorder="1" applyAlignment="1">
      <alignment horizontal="center"/>
    </xf>
    <xf numFmtId="0" fontId="0" fillId="8" borderId="0" xfId="0" applyFill="1" applyBorder="1" applyAlignment="1">
      <alignment horizontal="center" vertical="center"/>
    </xf>
    <xf numFmtId="1" fontId="0" fillId="8" borderId="0" xfId="0" applyNumberFormat="1" applyFill="1"/>
    <xf numFmtId="0" fontId="1" fillId="7" borderId="1" xfId="0" applyFont="1" applyFill="1" applyBorder="1" applyAlignment="1">
      <alignment wrapText="1"/>
    </xf>
    <xf numFmtId="0" fontId="1" fillId="6" borderId="1" xfId="0" applyFont="1" applyFill="1" applyBorder="1" applyAlignment="1">
      <alignment wrapText="1"/>
    </xf>
    <xf numFmtId="0" fontId="0" fillId="2" borderId="6" xfId="0" applyFont="1" applyFill="1" applyBorder="1" applyAlignment="1">
      <alignment vertical="center" wrapText="1"/>
    </xf>
    <xf numFmtId="0" fontId="0" fillId="2" borderId="7" xfId="0" applyFont="1" applyFill="1" applyBorder="1" applyAlignment="1">
      <alignment vertical="center" wrapText="1"/>
    </xf>
    <xf numFmtId="0" fontId="0" fillId="2" borderId="8" xfId="0" applyFont="1" applyFill="1" applyBorder="1" applyAlignment="1">
      <alignment vertical="center" wrapText="1"/>
    </xf>
    <xf numFmtId="0" fontId="18" fillId="8" borderId="0" xfId="1" applyFill="1" applyAlignment="1">
      <alignment horizontal="left"/>
    </xf>
    <xf numFmtId="0" fontId="0" fillId="0" borderId="0" xfId="0" applyAlignment="1">
      <alignment horizontal="center" wrapText="1"/>
    </xf>
    <xf numFmtId="0" fontId="0" fillId="0" borderId="0" xfId="0" applyBorder="1" applyAlignment="1">
      <alignment horizontal="center" wrapText="1"/>
    </xf>
    <xf numFmtId="0" fontId="3" fillId="0" borderId="1" xfId="0" applyFont="1" applyBorder="1" applyAlignment="1">
      <alignment horizontal="center" wrapText="1"/>
    </xf>
    <xf numFmtId="0" fontId="0" fillId="0" borderId="0" xfId="0" applyAlignment="1">
      <alignment horizontal="center" vertical="center" wrapText="1"/>
    </xf>
    <xf numFmtId="0" fontId="6" fillId="4" borderId="1" xfId="0" applyFont="1" applyFill="1" applyBorder="1" applyAlignment="1">
      <alignment horizontal="center" wrapText="1"/>
    </xf>
    <xf numFmtId="2" fontId="2" fillId="5" borderId="1" xfId="0" applyNumberFormat="1" applyFont="1" applyFill="1" applyBorder="1" applyAlignment="1">
      <alignment horizontal="center" wrapText="1"/>
    </xf>
    <xf numFmtId="0" fontId="0" fillId="0" borderId="0" xfId="0" applyBorder="1" applyAlignment="1"/>
    <xf numFmtId="0" fontId="0" fillId="0" borderId="5" xfId="0" applyFont="1" applyBorder="1" applyAlignment="1">
      <alignment horizontal="right" vertical="center" wrapText="1"/>
    </xf>
    <xf numFmtId="0" fontId="1" fillId="0" borderId="5" xfId="0" applyFont="1" applyBorder="1" applyAlignment="1">
      <alignment horizontal="right" vertical="center" wrapText="1"/>
    </xf>
    <xf numFmtId="0" fontId="0" fillId="0" borderId="0" xfId="0" applyFont="1"/>
    <xf numFmtId="0" fontId="2" fillId="0" borderId="25" xfId="0" applyFont="1" applyBorder="1" applyAlignment="1">
      <alignment wrapText="1"/>
    </xf>
    <xf numFmtId="0" fontId="0" fillId="0" borderId="0" xfId="0" applyFont="1" applyAlignment="1">
      <alignment horizontal="left"/>
    </xf>
    <xf numFmtId="0" fontId="2" fillId="0" borderId="25" xfId="0" applyFont="1" applyBorder="1" applyAlignment="1">
      <alignment horizontal="left" wrapText="1"/>
    </xf>
    <xf numFmtId="0" fontId="0" fillId="0" borderId="7" xfId="0" applyBorder="1" applyAlignment="1">
      <alignment horizontal="center"/>
    </xf>
    <xf numFmtId="0" fontId="2" fillId="0" borderId="26" xfId="0" applyFont="1" applyFill="1" applyBorder="1" applyAlignment="1">
      <alignment wrapText="1"/>
    </xf>
    <xf numFmtId="0" fontId="1" fillId="0" borderId="1" xfId="0" applyFont="1" applyBorder="1" applyAlignment="1">
      <alignment vertical="center"/>
    </xf>
    <xf numFmtId="0" fontId="1" fillId="0" borderId="1" xfId="0" applyFont="1" applyBorder="1"/>
    <xf numFmtId="0" fontId="0" fillId="0" borderId="1" xfId="0" applyBorder="1" applyAlignment="1">
      <alignment horizontal="center"/>
    </xf>
    <xf numFmtId="0" fontId="1" fillId="3" borderId="1" xfId="0" applyFont="1" applyFill="1" applyBorder="1" applyAlignment="1">
      <alignment vertical="center"/>
    </xf>
    <xf numFmtId="0" fontId="0" fillId="3" borderId="1" xfId="0" applyFill="1" applyBorder="1" applyAlignment="1">
      <alignment horizontal="center" vertical="center"/>
    </xf>
    <xf numFmtId="0" fontId="40" fillId="0" borderId="0" xfId="0" applyFont="1" applyAlignment="1">
      <alignment horizontal="center"/>
    </xf>
    <xf numFmtId="0" fontId="0" fillId="0" borderId="1" xfId="0" applyBorder="1" applyAlignment="1">
      <alignment horizontal="left"/>
    </xf>
    <xf numFmtId="0" fontId="0" fillId="0" borderId="1" xfId="0" applyBorder="1" applyAlignment="1">
      <alignment horizontal="center"/>
    </xf>
    <xf numFmtId="0" fontId="0" fillId="3" borderId="1" xfId="0" applyFill="1" applyBorder="1" applyAlignment="1">
      <alignment horizontal="center" vertical="center"/>
    </xf>
    <xf numFmtId="0" fontId="0" fillId="0" borderId="0" xfId="0" applyAlignment="1">
      <alignment horizontal="center"/>
    </xf>
    <xf numFmtId="0" fontId="40" fillId="0" borderId="0" xfId="0" applyFont="1" applyAlignment="1">
      <alignment horizontal="center"/>
    </xf>
    <xf numFmtId="0" fontId="0" fillId="0" borderId="1" xfId="0" applyBorder="1" applyAlignment="1">
      <alignment horizontal="left" vertical="top" wrapText="1"/>
    </xf>
    <xf numFmtId="0" fontId="0" fillId="8" borderId="7" xfId="0" applyFill="1" applyBorder="1" applyAlignment="1">
      <alignment horizontal="left" wrapText="1"/>
    </xf>
    <xf numFmtId="0" fontId="0" fillId="8" borderId="7" xfId="0" applyFill="1" applyBorder="1" applyAlignment="1">
      <alignment horizontal="left"/>
    </xf>
    <xf numFmtId="0" fontId="1" fillId="7" borderId="9" xfId="0" applyFont="1" applyFill="1" applyBorder="1" applyAlignment="1">
      <alignment horizontal="center" vertical="center" wrapText="1"/>
    </xf>
    <xf numFmtId="0" fontId="1" fillId="7" borderId="11" xfId="0" applyFont="1" applyFill="1" applyBorder="1" applyAlignment="1">
      <alignment horizontal="center" vertical="center" wrapText="1"/>
    </xf>
    <xf numFmtId="0" fontId="1" fillId="7" borderId="12" xfId="0" applyFont="1" applyFill="1" applyBorder="1" applyAlignment="1">
      <alignment horizontal="center" vertical="center" wrapText="1"/>
    </xf>
    <xf numFmtId="0" fontId="1" fillId="7" borderId="13" xfId="0" applyFont="1" applyFill="1" applyBorder="1" applyAlignment="1">
      <alignment horizontal="center" vertical="center" wrapText="1"/>
    </xf>
    <xf numFmtId="0" fontId="1" fillId="8" borderId="5" xfId="0" applyFont="1" applyFill="1" applyBorder="1" applyAlignment="1">
      <alignment horizontal="left" vertical="center"/>
    </xf>
    <xf numFmtId="0" fontId="17" fillId="8" borderId="17" xfId="0" applyFont="1" applyFill="1" applyBorder="1" applyAlignment="1">
      <alignment horizontal="center" vertical="top" wrapText="1"/>
    </xf>
    <xf numFmtId="0" fontId="17" fillId="8" borderId="0" xfId="0" applyFont="1" applyFill="1" applyBorder="1" applyAlignment="1">
      <alignment horizontal="center" vertical="top" wrapText="1"/>
    </xf>
    <xf numFmtId="0" fontId="0" fillId="8" borderId="7" xfId="0" applyFill="1" applyBorder="1" applyAlignment="1">
      <alignment horizontal="left" vertical="center" wrapText="1"/>
    </xf>
    <xf numFmtId="0" fontId="1" fillId="7" borderId="6" xfId="0" applyFont="1" applyFill="1" applyBorder="1" applyAlignment="1">
      <alignment horizontal="center" vertical="center" wrapText="1"/>
    </xf>
    <xf numFmtId="0" fontId="1" fillId="7" borderId="8" xfId="0" applyFont="1" applyFill="1" applyBorder="1" applyAlignment="1">
      <alignment horizontal="center" vertical="center" wrapText="1"/>
    </xf>
    <xf numFmtId="0" fontId="1" fillId="8" borderId="5" xfId="0" applyFont="1" applyFill="1" applyBorder="1" applyAlignment="1">
      <alignment horizontal="left" vertical="center" wrapText="1"/>
    </xf>
    <xf numFmtId="0" fontId="1" fillId="8" borderId="1" xfId="0" applyFont="1" applyFill="1" applyBorder="1" applyAlignment="1">
      <alignment horizontal="center" vertical="top" wrapText="1"/>
    </xf>
    <xf numFmtId="0" fontId="6" fillId="7" borderId="18" xfId="0" applyFont="1" applyFill="1" applyBorder="1" applyAlignment="1">
      <alignment horizontal="center" wrapText="1"/>
    </xf>
    <xf numFmtId="0" fontId="6" fillId="7" borderId="19" xfId="0" applyFont="1" applyFill="1" applyBorder="1" applyAlignment="1">
      <alignment horizontal="center" wrapText="1"/>
    </xf>
    <xf numFmtId="0" fontId="6" fillId="7" borderId="20" xfId="0" applyFont="1" applyFill="1" applyBorder="1" applyAlignment="1">
      <alignment horizontal="center" wrapText="1"/>
    </xf>
    <xf numFmtId="0" fontId="1" fillId="8" borderId="4" xfId="0" applyFont="1" applyFill="1" applyBorder="1" applyAlignment="1">
      <alignment horizontal="center"/>
    </xf>
    <xf numFmtId="0" fontId="7" fillId="8" borderId="22" xfId="0" applyFont="1" applyFill="1" applyBorder="1" applyAlignment="1">
      <alignment horizontal="center" vertical="center" wrapText="1"/>
    </xf>
    <xf numFmtId="0" fontId="7" fillId="8" borderId="15" xfId="0" applyFont="1" applyFill="1" applyBorder="1" applyAlignment="1">
      <alignment horizontal="center" vertical="center" wrapText="1"/>
    </xf>
    <xf numFmtId="0" fontId="7" fillId="8" borderId="12" xfId="0" applyFont="1" applyFill="1" applyBorder="1" applyAlignment="1">
      <alignment horizontal="center" vertical="center" wrapText="1"/>
    </xf>
    <xf numFmtId="0" fontId="7" fillId="8" borderId="13" xfId="0" applyFont="1" applyFill="1" applyBorder="1" applyAlignment="1">
      <alignment horizontal="center" vertical="center" wrapText="1"/>
    </xf>
    <xf numFmtId="0" fontId="1" fillId="8" borderId="0" xfId="0" applyFont="1" applyFill="1" applyBorder="1" applyAlignment="1">
      <alignment horizontal="left" vertical="center"/>
    </xf>
    <xf numFmtId="0" fontId="1" fillId="8" borderId="21" xfId="0" applyFont="1" applyFill="1" applyBorder="1" applyAlignment="1">
      <alignment horizontal="center" vertical="top" wrapText="1"/>
    </xf>
    <xf numFmtId="0" fontId="1" fillId="8" borderId="3" xfId="0" applyFont="1" applyFill="1" applyBorder="1" applyAlignment="1">
      <alignment horizontal="center" vertical="top" wrapText="1"/>
    </xf>
    <xf numFmtId="0" fontId="1" fillId="8" borderId="4" xfId="0" applyFont="1" applyFill="1" applyBorder="1" applyAlignment="1">
      <alignment horizontal="center" vertical="top" wrapText="1"/>
    </xf>
    <xf numFmtId="0" fontId="18" fillId="8" borderId="0" xfId="1" applyFill="1" applyAlignment="1">
      <alignment horizontal="left"/>
    </xf>
    <xf numFmtId="0" fontId="0" fillId="8" borderId="7" xfId="0" applyFill="1" applyBorder="1" applyAlignment="1">
      <alignment horizontal="left" vertical="center"/>
    </xf>
    <xf numFmtId="0" fontId="0" fillId="8" borderId="5" xfId="0" applyFill="1" applyBorder="1" applyAlignment="1">
      <alignment horizontal="left"/>
    </xf>
    <xf numFmtId="0" fontId="0" fillId="8" borderId="0" xfId="0" applyFill="1" applyAlignment="1">
      <alignment horizontal="center" vertical="center" wrapText="1"/>
    </xf>
    <xf numFmtId="0" fontId="21" fillId="8" borderId="0" xfId="0" applyFont="1" applyFill="1" applyAlignment="1">
      <alignment horizontal="center" vertical="center"/>
    </xf>
    <xf numFmtId="0" fontId="26" fillId="8" borderId="0" xfId="0" applyFont="1" applyFill="1" applyAlignment="1">
      <alignment horizontal="center" vertical="center" wrapText="1"/>
    </xf>
    <xf numFmtId="0" fontId="1" fillId="5" borderId="1" xfId="0" applyFont="1" applyFill="1" applyBorder="1" applyAlignment="1">
      <alignment horizontal="center" vertical="top" wrapText="1"/>
    </xf>
    <xf numFmtId="0" fontId="6" fillId="8" borderId="16" xfId="0" applyFont="1" applyFill="1" applyBorder="1" applyAlignment="1">
      <alignment horizontal="center" wrapText="1"/>
    </xf>
    <xf numFmtId="0" fontId="17" fillId="5" borderId="17" xfId="0" applyFont="1" applyFill="1" applyBorder="1" applyAlignment="1">
      <alignment horizontal="left" vertical="top" wrapText="1"/>
    </xf>
    <xf numFmtId="2" fontId="2" fillId="5" borderId="1" xfId="0" applyNumberFormat="1" applyFont="1" applyFill="1" applyBorder="1" applyAlignment="1">
      <alignment horizontal="center" wrapText="1"/>
    </xf>
    <xf numFmtId="0" fontId="7" fillId="8" borderId="1" xfId="0" applyFont="1" applyFill="1" applyBorder="1" applyAlignment="1">
      <alignment horizontal="center" wrapText="1"/>
    </xf>
    <xf numFmtId="2" fontId="0" fillId="5" borderId="1" xfId="0" applyNumberFormat="1" applyFill="1" applyBorder="1" applyAlignment="1">
      <alignment horizontal="center" wrapText="1"/>
    </xf>
    <xf numFmtId="0" fontId="13" fillId="8" borderId="1" xfId="0" applyFont="1" applyFill="1" applyBorder="1" applyAlignment="1">
      <alignment horizontal="center" wrapText="1"/>
    </xf>
    <xf numFmtId="0" fontId="0" fillId="5" borderId="0" xfId="0" applyFill="1" applyAlignment="1">
      <alignment horizontal="center" vertical="center" wrapText="1"/>
    </xf>
    <xf numFmtId="0" fontId="21" fillId="5" borderId="0" xfId="0" applyFont="1" applyFill="1" applyAlignment="1">
      <alignment horizontal="center" vertical="center" wrapText="1"/>
    </xf>
    <xf numFmtId="0" fontId="23" fillId="5" borderId="0" xfId="0" applyFont="1" applyFill="1" applyAlignment="1">
      <alignment horizontal="center" vertical="center" wrapText="1"/>
    </xf>
    <xf numFmtId="0" fontId="0" fillId="5" borderId="5" xfId="0" applyFill="1" applyBorder="1" applyAlignment="1">
      <alignment horizontal="left"/>
    </xf>
    <xf numFmtId="0" fontId="0" fillId="5" borderId="6" xfId="0" applyFill="1" applyBorder="1" applyAlignment="1" applyProtection="1">
      <alignment horizontal="center" wrapText="1"/>
    </xf>
    <xf numFmtId="0" fontId="0" fillId="5" borderId="8" xfId="0" applyFill="1" applyBorder="1" applyAlignment="1" applyProtection="1">
      <alignment horizontal="center" wrapText="1"/>
    </xf>
    <xf numFmtId="0" fontId="0" fillId="5" borderId="7" xfId="0" applyFill="1" applyBorder="1" applyAlignment="1">
      <alignment horizontal="left" vertical="center" wrapText="1"/>
    </xf>
    <xf numFmtId="0" fontId="6" fillId="8" borderId="18" xfId="0" applyFont="1" applyFill="1" applyBorder="1" applyAlignment="1">
      <alignment horizontal="center" wrapText="1"/>
    </xf>
    <xf numFmtId="0" fontId="6" fillId="8" borderId="20" xfId="0" applyFont="1" applyFill="1" applyBorder="1" applyAlignment="1">
      <alignment horizontal="center" wrapText="1"/>
    </xf>
    <xf numFmtId="0" fontId="1" fillId="5" borderId="6" xfId="0" applyFont="1" applyFill="1" applyBorder="1" applyAlignment="1">
      <alignment horizontal="center" wrapText="1"/>
    </xf>
    <xf numFmtId="0" fontId="1" fillId="5" borderId="8" xfId="0" applyFont="1" applyFill="1" applyBorder="1" applyAlignment="1">
      <alignment horizontal="center" wrapText="1"/>
    </xf>
    <xf numFmtId="0" fontId="6" fillId="5" borderId="23" xfId="0" applyFont="1" applyFill="1" applyBorder="1" applyAlignment="1">
      <alignment horizontal="center" wrapText="1"/>
    </xf>
    <xf numFmtId="0" fontId="6" fillId="5" borderId="24" xfId="0" applyFont="1" applyFill="1" applyBorder="1" applyAlignment="1">
      <alignment horizontal="center" wrapText="1"/>
    </xf>
    <xf numFmtId="2" fontId="35" fillId="5" borderId="5" xfId="0" applyNumberFormat="1" applyFont="1" applyFill="1" applyBorder="1" applyAlignment="1">
      <alignment horizontal="left" wrapText="1"/>
    </xf>
    <xf numFmtId="0" fontId="1" fillId="5" borderId="0" xfId="0" applyFont="1" applyFill="1" applyBorder="1" applyAlignment="1">
      <alignment horizontal="left" vertical="top" wrapText="1"/>
    </xf>
    <xf numFmtId="0" fontId="13" fillId="5" borderId="0" xfId="0" applyFont="1" applyFill="1" applyBorder="1" applyAlignment="1">
      <alignment horizontal="left" vertical="top" wrapText="1"/>
    </xf>
    <xf numFmtId="2" fontId="0" fillId="5" borderId="5" xfId="0" applyNumberFormat="1" applyFill="1" applyBorder="1" applyAlignment="1">
      <alignment horizontal="center"/>
    </xf>
    <xf numFmtId="0" fontId="1" fillId="8" borderId="6" xfId="0" applyFont="1" applyFill="1" applyBorder="1" applyAlignment="1">
      <alignment horizontal="center" wrapText="1"/>
    </xf>
    <xf numFmtId="0" fontId="1" fillId="8" borderId="8" xfId="0" applyFont="1" applyFill="1" applyBorder="1" applyAlignment="1">
      <alignment horizontal="center" wrapText="1"/>
    </xf>
    <xf numFmtId="0" fontId="1" fillId="5" borderId="5" xfId="0" applyFont="1" applyFill="1" applyBorder="1" applyAlignment="1">
      <alignment horizontal="left" vertical="center" wrapText="1"/>
    </xf>
    <xf numFmtId="0" fontId="0" fillId="0" borderId="0" xfId="0" applyAlignment="1">
      <alignment horizontal="center" wrapText="1"/>
    </xf>
    <xf numFmtId="0" fontId="3" fillId="0" borderId="0" xfId="0" applyFont="1" applyAlignment="1">
      <alignment horizontal="center" wrapText="1"/>
    </xf>
    <xf numFmtId="0" fontId="0" fillId="0" borderId="0" xfId="0" applyBorder="1" applyAlignment="1">
      <alignment horizontal="center" wrapText="1"/>
    </xf>
    <xf numFmtId="0" fontId="0" fillId="2" borderId="6"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8" xfId="0" applyFont="1" applyFill="1" applyBorder="1" applyAlignment="1">
      <alignment horizontal="center" vertical="center" wrapText="1"/>
    </xf>
    <xf numFmtId="2" fontId="0" fillId="2" borderId="6" xfId="0" applyNumberFormat="1" applyFill="1" applyBorder="1" applyAlignment="1">
      <alignment horizontal="center"/>
    </xf>
    <xf numFmtId="2" fontId="0" fillId="2" borderId="8" xfId="0" applyNumberFormat="1" applyFill="1" applyBorder="1" applyAlignment="1">
      <alignment horizontal="center"/>
    </xf>
    <xf numFmtId="0" fontId="1" fillId="0" borderId="0" xfId="0" applyFont="1" applyAlignment="1">
      <alignment horizontal="left" vertical="center"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1" xfId="0" applyFont="1" applyBorder="1" applyAlignment="1">
      <alignment horizontal="center" wrapText="1"/>
    </xf>
    <xf numFmtId="2" fontId="12" fillId="0" borderId="0" xfId="0" applyNumberFormat="1" applyFont="1" applyBorder="1" applyAlignment="1">
      <alignment horizontal="center" vertical="center" wrapText="1"/>
    </xf>
    <xf numFmtId="2" fontId="0" fillId="0" borderId="6" xfId="0" applyNumberFormat="1" applyBorder="1" applyAlignment="1">
      <alignment horizontal="center"/>
    </xf>
    <xf numFmtId="2" fontId="0" fillId="0" borderId="8" xfId="0" applyNumberFormat="1" applyBorder="1" applyAlignment="1">
      <alignment horizontal="center"/>
    </xf>
    <xf numFmtId="0" fontId="9" fillId="3" borderId="6" xfId="0" applyFont="1" applyFill="1" applyBorder="1" applyAlignment="1">
      <alignment horizontal="center" wrapText="1"/>
    </xf>
    <xf numFmtId="0" fontId="9" fillId="3" borderId="7" xfId="0" applyFont="1" applyFill="1" applyBorder="1" applyAlignment="1">
      <alignment horizontal="center" wrapText="1"/>
    </xf>
    <xf numFmtId="0" fontId="9" fillId="3" borderId="8" xfId="0" applyFont="1" applyFill="1" applyBorder="1" applyAlignment="1">
      <alignment horizontal="center" wrapText="1"/>
    </xf>
    <xf numFmtId="0" fontId="9" fillId="3" borderId="1" xfId="0" applyFont="1" applyFill="1" applyBorder="1" applyAlignment="1">
      <alignment horizontal="center" wrapText="1"/>
    </xf>
    <xf numFmtId="0" fontId="0" fillId="0" borderId="0" xfId="0" applyAlignment="1">
      <alignment horizontal="center" vertical="center" wrapText="1"/>
    </xf>
    <xf numFmtId="0" fontId="16" fillId="0" borderId="0" xfId="0" applyFont="1" applyAlignment="1">
      <alignment horizontal="center" vertical="center" wrapText="1"/>
    </xf>
    <xf numFmtId="0" fontId="0" fillId="0" borderId="1" xfId="0" applyFont="1" applyBorder="1" applyAlignment="1">
      <alignment horizontal="left" vertical="center" wrapText="1"/>
    </xf>
    <xf numFmtId="9" fontId="2" fillId="0" borderId="6" xfId="0" applyNumberFormat="1" applyFont="1" applyBorder="1" applyAlignment="1">
      <alignment horizontal="center" wrapText="1"/>
    </xf>
    <xf numFmtId="9" fontId="2" fillId="0" borderId="8" xfId="0" applyNumberFormat="1" applyFont="1" applyBorder="1" applyAlignment="1">
      <alignment horizontal="center" wrapText="1"/>
    </xf>
    <xf numFmtId="2" fontId="3" fillId="0" borderId="1" xfId="0" applyNumberFormat="1" applyFont="1" applyBorder="1" applyAlignment="1">
      <alignment horizontal="center" vertical="center" wrapText="1"/>
    </xf>
    <xf numFmtId="0" fontId="1" fillId="4" borderId="1"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4" borderId="8" xfId="0" applyFont="1" applyFill="1" applyBorder="1" applyAlignment="1">
      <alignment horizontal="center" vertical="center" wrapText="1"/>
    </xf>
    <xf numFmtId="2" fontId="3" fillId="0" borderId="1" xfId="0" applyNumberFormat="1" applyFont="1" applyBorder="1" applyAlignment="1">
      <alignment horizontal="center" wrapText="1"/>
    </xf>
    <xf numFmtId="0" fontId="1" fillId="4" borderId="6" xfId="0" applyFont="1" applyFill="1" applyBorder="1" applyAlignment="1">
      <alignment horizontal="center" vertical="center"/>
    </xf>
    <xf numFmtId="0" fontId="1" fillId="4" borderId="8" xfId="0" applyFont="1" applyFill="1" applyBorder="1" applyAlignment="1">
      <alignment horizontal="center" vertical="center"/>
    </xf>
    <xf numFmtId="0" fontId="4" fillId="3" borderId="6" xfId="0" applyFont="1" applyFill="1" applyBorder="1" applyAlignment="1">
      <alignment horizontal="center" wrapText="1"/>
    </xf>
    <xf numFmtId="0" fontId="4" fillId="3" borderId="7" xfId="0" applyFont="1" applyFill="1" applyBorder="1" applyAlignment="1">
      <alignment horizontal="center" wrapText="1"/>
    </xf>
    <xf numFmtId="0" fontId="4" fillId="3" borderId="8" xfId="0" applyFont="1" applyFill="1" applyBorder="1" applyAlignment="1">
      <alignment horizontal="center" wrapText="1"/>
    </xf>
    <xf numFmtId="0" fontId="3" fillId="0" borderId="1" xfId="0" applyFont="1" applyBorder="1" applyAlignment="1">
      <alignment horizontal="center" vertical="center" wrapText="1"/>
    </xf>
    <xf numFmtId="0" fontId="0" fillId="0" borderId="6" xfId="0" applyBorder="1" applyAlignment="1">
      <alignment horizontal="center"/>
    </xf>
    <xf numFmtId="0" fontId="0" fillId="0" borderId="8" xfId="0" applyBorder="1" applyAlignment="1">
      <alignment horizontal="center"/>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8" fillId="0" borderId="0" xfId="0" applyFont="1" applyAlignment="1">
      <alignment horizontal="left" vertical="top"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1" fillId="0" borderId="1" xfId="0" applyFont="1" applyBorder="1" applyAlignment="1">
      <alignment horizontal="center" vertical="top"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2" fontId="0" fillId="0" borderId="1" xfId="0" applyNumberFormat="1" applyBorder="1" applyAlignment="1">
      <alignment horizontal="center" vertical="center"/>
    </xf>
    <xf numFmtId="2" fontId="0" fillId="0" borderId="2" xfId="0" applyNumberFormat="1" applyBorder="1" applyAlignment="1">
      <alignment horizontal="center" vertical="center"/>
    </xf>
    <xf numFmtId="0" fontId="3" fillId="0" borderId="1" xfId="0" applyFont="1" applyBorder="1" applyAlignment="1">
      <alignment horizontal="left"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26" fillId="0" borderId="0" xfId="0" applyFont="1" applyAlignment="1">
      <alignment horizontal="center" vertical="center" wrapText="1"/>
    </xf>
    <xf numFmtId="0" fontId="0" fillId="0" borderId="5" xfId="0" applyBorder="1" applyAlignment="1">
      <alignment horizontal="left" wrapText="1"/>
    </xf>
    <xf numFmtId="0" fontId="0" fillId="0" borderId="5" xfId="0" applyBorder="1" applyAlignment="1">
      <alignment horizontal="left"/>
    </xf>
    <xf numFmtId="0" fontId="1" fillId="0" borderId="5" xfId="0" applyFont="1" applyBorder="1" applyAlignment="1">
      <alignment horizontal="left" vertical="center" wrapText="1"/>
    </xf>
    <xf numFmtId="0" fontId="6" fillId="4" borderId="1" xfId="0" applyFont="1" applyFill="1" applyBorder="1" applyAlignment="1">
      <alignment horizontal="center" wrapText="1"/>
    </xf>
    <xf numFmtId="0" fontId="25" fillId="0" borderId="0" xfId="0" applyFont="1" applyAlignment="1">
      <alignment horizontal="center" vertical="center" wrapText="1"/>
    </xf>
    <xf numFmtId="0" fontId="0" fillId="0" borderId="5" xfId="0" applyBorder="1" applyAlignment="1">
      <alignment horizontal="center"/>
    </xf>
    <xf numFmtId="0" fontId="0" fillId="0" borderId="0" xfId="0" applyFont="1" applyAlignment="1">
      <alignment horizontal="center" wrapText="1"/>
    </xf>
    <xf numFmtId="2" fontId="34" fillId="0" borderId="0" xfId="0" applyNumberFormat="1" applyFont="1" applyBorder="1" applyAlignment="1">
      <alignment horizontal="left" vertical="center" wrapText="1"/>
    </xf>
    <xf numFmtId="2" fontId="34" fillId="0" borderId="5" xfId="0" applyNumberFormat="1" applyFont="1" applyBorder="1" applyAlignment="1">
      <alignment horizontal="left" vertical="center" wrapText="1"/>
    </xf>
    <xf numFmtId="0" fontId="34" fillId="0" borderId="7" xfId="0" applyNumberFormat="1" applyFont="1" applyBorder="1" applyAlignment="1">
      <alignment horizontal="left" vertical="center" wrapText="1"/>
    </xf>
    <xf numFmtId="9" fontId="0" fillId="2" borderId="6" xfId="0" applyNumberFormat="1" applyFont="1" applyFill="1" applyBorder="1" applyAlignment="1">
      <alignment horizontal="center" vertical="center" wrapText="1"/>
    </xf>
    <xf numFmtId="0" fontId="37" fillId="0" borderId="0" xfId="0" applyFont="1" applyAlignment="1">
      <alignment horizontal="center" vertical="center" wrapText="1"/>
    </xf>
    <xf numFmtId="0" fontId="36" fillId="0" borderId="0" xfId="0" applyFont="1" applyAlignment="1">
      <alignment horizontal="center" vertical="center" wrapText="1"/>
    </xf>
    <xf numFmtId="0" fontId="9" fillId="0" borderId="5" xfId="0" applyFont="1" applyBorder="1" applyAlignment="1">
      <alignment horizontal="left" vertical="center" wrapText="1"/>
    </xf>
    <xf numFmtId="0" fontId="0" fillId="0" borderId="7" xfId="0" applyBorder="1" applyAlignment="1">
      <alignment horizontal="left" vertical="center" wrapText="1"/>
    </xf>
    <xf numFmtId="0" fontId="0" fillId="0" borderId="7" xfId="0" applyBorder="1" applyAlignment="1">
      <alignment horizontal="left"/>
    </xf>
    <xf numFmtId="0" fontId="34" fillId="0" borderId="0" xfId="0" applyNumberFormat="1" applyFont="1" applyBorder="1" applyAlignment="1">
      <alignment horizontal="left" vertical="center" wrapText="1"/>
    </xf>
    <xf numFmtId="164" fontId="38" fillId="0" borderId="0" xfId="0" applyNumberFormat="1" applyFont="1" applyAlignment="1">
      <alignment horizontal="left" vertical="center" wrapText="1"/>
    </xf>
    <xf numFmtId="0" fontId="9" fillId="0" borderId="5" xfId="0" applyFont="1" applyBorder="1" applyAlignment="1">
      <alignment horizontal="left" vertical="center"/>
    </xf>
    <xf numFmtId="2" fontId="3" fillId="0" borderId="2" xfId="0" applyNumberFormat="1" applyFont="1" applyBorder="1" applyAlignment="1">
      <alignment horizontal="center" vertical="center" wrapText="1"/>
    </xf>
    <xf numFmtId="2" fontId="3" fillId="0" borderId="3" xfId="0" applyNumberFormat="1" applyFont="1" applyBorder="1" applyAlignment="1">
      <alignment horizontal="center" vertical="center" wrapText="1"/>
    </xf>
    <xf numFmtId="2" fontId="3" fillId="0" borderId="4" xfId="0" applyNumberFormat="1" applyFont="1" applyBorder="1" applyAlignment="1">
      <alignment horizontal="center" vertical="center" wrapText="1"/>
    </xf>
    <xf numFmtId="164" fontId="39" fillId="0" borderId="0" xfId="0" applyNumberFormat="1" applyFont="1" applyAlignment="1">
      <alignment horizontal="left" vertical="center" wrapText="1"/>
    </xf>
    <xf numFmtId="2" fontId="34" fillId="0" borderId="0" xfId="0" applyNumberFormat="1" applyFont="1" applyBorder="1" applyAlignment="1">
      <alignment horizontal="center" vertical="center" wrapText="1"/>
    </xf>
    <xf numFmtId="0" fontId="3" fillId="5" borderId="6" xfId="0" applyFont="1" applyFill="1" applyBorder="1" applyAlignment="1">
      <alignment horizontal="left" vertical="top" wrapText="1"/>
    </xf>
    <xf numFmtId="0" fontId="3" fillId="5" borderId="7" xfId="0" applyFont="1" applyFill="1" applyBorder="1" applyAlignment="1">
      <alignment horizontal="left" vertical="top" wrapText="1"/>
    </xf>
    <xf numFmtId="0" fontId="3" fillId="5" borderId="8" xfId="0" applyFont="1" applyFill="1" applyBorder="1" applyAlignment="1">
      <alignment horizontal="left" vertical="top" wrapText="1"/>
    </xf>
    <xf numFmtId="0" fontId="0" fillId="0" borderId="0" xfId="0" applyBorder="1" applyAlignment="1">
      <alignment horizontal="left" wrapText="1"/>
    </xf>
    <xf numFmtId="0" fontId="0" fillId="0" borderId="0" xfId="0" applyBorder="1" applyAlignment="1">
      <alignment horizontal="left"/>
    </xf>
    <xf numFmtId="9" fontId="0" fillId="2" borderId="7" xfId="0" applyNumberFormat="1" applyFont="1" applyFill="1" applyBorder="1" applyAlignment="1">
      <alignment horizontal="center" vertical="center" wrapText="1"/>
    </xf>
    <xf numFmtId="0" fontId="0" fillId="0" borderId="7" xfId="0" applyBorder="1" applyAlignment="1">
      <alignment horizontal="left" wrapText="1"/>
    </xf>
    <xf numFmtId="0" fontId="24" fillId="0" borderId="0" xfId="0" applyFont="1" applyAlignment="1">
      <alignment horizontal="center" vertical="center" wrapText="1"/>
    </xf>
    <xf numFmtId="0" fontId="14" fillId="3" borderId="1" xfId="0" applyFont="1" applyFill="1" applyBorder="1" applyAlignment="1">
      <alignment horizontal="center" wrapText="1"/>
    </xf>
    <xf numFmtId="0" fontId="0" fillId="0" borderId="1" xfId="0" applyBorder="1" applyAlignment="1">
      <alignment horizontal="left" vertical="top"/>
    </xf>
    <xf numFmtId="0" fontId="15" fillId="0" borderId="0" xfId="0" applyFont="1" applyAlignment="1">
      <alignment horizontal="left" wrapText="1"/>
    </xf>
    <xf numFmtId="0" fontId="0" fillId="0" borderId="1" xfId="0" applyFont="1" applyBorder="1" applyAlignment="1">
      <alignment horizontal="left" vertical="top" wrapText="1"/>
    </xf>
    <xf numFmtId="0" fontId="14" fillId="3" borderId="1" xfId="0" applyFont="1" applyFill="1" applyBorder="1" applyAlignment="1">
      <alignment horizontal="left"/>
    </xf>
    <xf numFmtId="0" fontId="0" fillId="0" borderId="0" xfId="0" applyAlignment="1">
      <alignment horizontal="right"/>
    </xf>
    <xf numFmtId="0" fontId="7" fillId="0" borderId="0" xfId="0" applyFont="1" applyAlignment="1">
      <alignment horizontal="left" vertical="center" wrapText="1"/>
    </xf>
    <xf numFmtId="0" fontId="0" fillId="0" borderId="9" xfId="0" applyFont="1" applyBorder="1" applyAlignment="1">
      <alignment horizontal="left" vertical="center" wrapText="1"/>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0" fillId="0" borderId="14" xfId="0" applyFont="1" applyBorder="1" applyAlignment="1">
      <alignment horizontal="left" vertical="center" wrapText="1"/>
    </xf>
    <xf numFmtId="0" fontId="0" fillId="0" borderId="0" xfId="0" applyFont="1" applyBorder="1" applyAlignment="1">
      <alignment horizontal="left" vertical="center" wrapText="1"/>
    </xf>
    <xf numFmtId="0" fontId="0" fillId="0" borderId="15" xfId="0" applyFont="1" applyBorder="1" applyAlignment="1">
      <alignment horizontal="left" vertical="center" wrapText="1"/>
    </xf>
    <xf numFmtId="0" fontId="0" fillId="0" borderId="12" xfId="0" applyFont="1" applyBorder="1" applyAlignment="1">
      <alignment horizontal="left" vertical="center" wrapText="1"/>
    </xf>
    <xf numFmtId="0" fontId="0" fillId="0" borderId="5" xfId="0" applyFont="1" applyBorder="1" applyAlignment="1">
      <alignment horizontal="left" vertical="center" wrapText="1"/>
    </xf>
    <xf numFmtId="0" fontId="0" fillId="0" borderId="13" xfId="0" applyFont="1" applyBorder="1" applyAlignment="1">
      <alignment horizontal="left" vertical="center" wrapText="1"/>
    </xf>
    <xf numFmtId="0" fontId="0" fillId="0" borderId="8" xfId="0" applyBorder="1" applyAlignment="1">
      <alignment horizontal="left" vertical="top" wrapText="1"/>
    </xf>
    <xf numFmtId="0" fontId="7" fillId="0" borderId="0" xfId="0" applyFont="1" applyAlignment="1">
      <alignment horizontal="left" vertical="top"/>
    </xf>
    <xf numFmtId="9" fontId="2" fillId="0" borderId="7" xfId="0" applyNumberFormat="1" applyFont="1" applyBorder="1" applyAlignment="1">
      <alignment horizontal="center" wrapText="1"/>
    </xf>
    <xf numFmtId="0" fontId="20" fillId="0" borderId="0" xfId="0" applyFont="1" applyAlignment="1">
      <alignment horizontal="center" vertical="center" wrapText="1"/>
    </xf>
    <xf numFmtId="0" fontId="22" fillId="0" borderId="0" xfId="0" applyFont="1" applyAlignment="1">
      <alignment horizontal="center" vertical="center" wrapText="1"/>
    </xf>
    <xf numFmtId="0" fontId="15" fillId="0" borderId="5" xfId="0" applyFont="1" applyBorder="1" applyAlignment="1">
      <alignment horizontal="left" wrapText="1"/>
    </xf>
    <xf numFmtId="0" fontId="9" fillId="4" borderId="7" xfId="0" applyFont="1" applyFill="1" applyBorder="1" applyAlignment="1">
      <alignment horizontal="center" vertical="center" wrapText="1"/>
    </xf>
  </cellXfs>
  <cellStyles count="2">
    <cellStyle name="Hyperlink" xfId="1" builtinId="8"/>
    <cellStyle name="Normal" xfId="0" builtinId="0"/>
  </cellStyles>
  <dxfs count="168">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ont>
        <color rgb="FF9C0006"/>
      </font>
      <fill>
        <patternFill>
          <bgColor rgb="FFFFC7CE"/>
        </patternFill>
      </fill>
    </dxf>
    <dxf>
      <font>
        <color rgb="FF9C0006"/>
      </font>
      <fill>
        <patternFill>
          <bgColor rgb="FFFFC7CE"/>
        </patternFill>
      </fill>
    </dxf>
    <dxf>
      <fill>
        <patternFill>
          <bgColor theme="4" tint="0.59996337778862885"/>
        </patternFill>
      </fill>
    </dxf>
    <dxf>
      <fill>
        <patternFill>
          <bgColor theme="1"/>
        </patternFill>
      </fill>
    </dxf>
    <dxf>
      <fill>
        <patternFill>
          <bgColor theme="1"/>
        </patternFill>
      </fill>
    </dxf>
    <dxf>
      <font>
        <strike/>
      </font>
      <fill>
        <patternFill>
          <bgColor theme="1"/>
        </patternFill>
      </fill>
    </dxf>
    <dxf>
      <font>
        <strike/>
      </font>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strike/>
      </font>
      <fill>
        <patternFill>
          <bgColor rgb="FFFF0000"/>
        </patternFill>
      </fill>
    </dxf>
    <dxf>
      <font>
        <strike/>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microsoft.com/office/2006/relationships/vbaProject" Target="vbaProject.bin"/></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spPr>
            <a:solidFill>
              <a:schemeClr val="accent1"/>
            </a:solidFill>
            <a:ln>
              <a:noFill/>
            </a:ln>
            <a:effectLst/>
          </c:spPr>
          <c:invertIfNegative val="0"/>
          <c:cat>
            <c:strRef>
              <c:f>'12Elem. PR, CR1, CSR2, NAT2'!$N$67:$N$69</c:f>
              <c:strCache>
                <c:ptCount val="3"/>
                <c:pt idx="0">
                  <c:v>Performance Improvement</c:v>
                </c:pt>
                <c:pt idx="1">
                  <c:v>SBM Assessment Score</c:v>
                </c:pt>
                <c:pt idx="2">
                  <c:v>SBM Final Rating</c:v>
                </c:pt>
              </c:strCache>
            </c:strRef>
          </c:cat>
          <c:val>
            <c:numRef>
              <c:f>'12Elem. PR, CR1, CSR2, NAT2'!$O$67:$O$69</c:f>
              <c:numCache>
                <c:formatCode>0.00</c:formatCode>
                <c:ptCount val="3"/>
                <c:pt idx="0">
                  <c:v>0</c:v>
                </c:pt>
                <c:pt idx="1">
                  <c:v>0.18</c:v>
                </c:pt>
                <c:pt idx="2">
                  <c:v>0</c:v>
                </c:pt>
              </c:numCache>
            </c:numRef>
          </c:val>
        </c:ser>
        <c:dLbls>
          <c:showLegendKey val="0"/>
          <c:showVal val="0"/>
          <c:showCatName val="0"/>
          <c:showSerName val="0"/>
          <c:showPercent val="0"/>
          <c:showBubbleSize val="0"/>
        </c:dLbls>
        <c:gapWidth val="130"/>
        <c:overlap val="59"/>
        <c:axId val="318424328"/>
        <c:axId val="318424712"/>
      </c:barChart>
      <c:catAx>
        <c:axId val="318424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8424712"/>
        <c:crosses val="autoZero"/>
        <c:auto val="1"/>
        <c:lblAlgn val="ctr"/>
        <c:lblOffset val="100"/>
        <c:noMultiLvlLbl val="0"/>
      </c:catAx>
      <c:valAx>
        <c:axId val="31842471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842432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'5Elem. ER, CR2, CSR1, NAT1'!$N$67:$N$69</c:f>
              <c:strCache>
                <c:ptCount val="3"/>
                <c:pt idx="0">
                  <c:v>Performance Improvement</c:v>
                </c:pt>
                <c:pt idx="1">
                  <c:v>SBM Assessment Score</c:v>
                </c:pt>
                <c:pt idx="2">
                  <c:v>SBM Final Rating</c:v>
                </c:pt>
              </c:strCache>
            </c:strRef>
          </c:cat>
          <c:val>
            <c:numRef>
              <c:f>'5Elem. ER, CR2, CSR1, NAT1'!$O$67:$O$69</c:f>
              <c:numCache>
                <c:formatCode>0.00</c:formatCode>
                <c:ptCount val="3"/>
                <c:pt idx="0">
                  <c:v>0</c:v>
                </c:pt>
                <c:pt idx="1">
                  <c:v>0.18</c:v>
                </c:pt>
                <c:pt idx="2">
                  <c:v>0</c:v>
                </c:pt>
              </c:numCache>
            </c:numRef>
          </c:val>
        </c:ser>
        <c:dLbls>
          <c:showLegendKey val="0"/>
          <c:showVal val="0"/>
          <c:showCatName val="0"/>
          <c:showSerName val="0"/>
          <c:showPercent val="0"/>
          <c:showBubbleSize val="0"/>
        </c:dLbls>
        <c:gapWidth val="150"/>
        <c:overlap val="100"/>
        <c:axId val="319370608"/>
        <c:axId val="319369040"/>
      </c:barChart>
      <c:catAx>
        <c:axId val="319370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9369040"/>
        <c:crosses val="autoZero"/>
        <c:auto val="1"/>
        <c:lblAlgn val="ctr"/>
        <c:lblOffset val="100"/>
        <c:noMultiLvlLbl val="0"/>
      </c:catAx>
      <c:valAx>
        <c:axId val="31936904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93706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'6Elem. ER, CR2, CSR1, NAT2'!$N$67:$N$69</c:f>
              <c:strCache>
                <c:ptCount val="3"/>
                <c:pt idx="0">
                  <c:v>Performance Improvement</c:v>
                </c:pt>
                <c:pt idx="1">
                  <c:v>SBM Assessment Score</c:v>
                </c:pt>
                <c:pt idx="2">
                  <c:v>SBM Final Rating</c:v>
                </c:pt>
              </c:strCache>
            </c:strRef>
          </c:cat>
          <c:val>
            <c:numRef>
              <c:f>'6Elem. ER, CR2, CSR1, NAT2'!$O$67:$O$69</c:f>
              <c:numCache>
                <c:formatCode>0.00</c:formatCode>
                <c:ptCount val="3"/>
                <c:pt idx="0">
                  <c:v>0</c:v>
                </c:pt>
                <c:pt idx="1">
                  <c:v>0.18</c:v>
                </c:pt>
                <c:pt idx="2">
                  <c:v>0</c:v>
                </c:pt>
              </c:numCache>
            </c:numRef>
          </c:val>
        </c:ser>
        <c:dLbls>
          <c:showLegendKey val="0"/>
          <c:showVal val="0"/>
          <c:showCatName val="0"/>
          <c:showSerName val="0"/>
          <c:showPercent val="0"/>
          <c:showBubbleSize val="0"/>
        </c:dLbls>
        <c:gapWidth val="150"/>
        <c:shape val="box"/>
        <c:axId val="319367864"/>
        <c:axId val="319371000"/>
        <c:axId val="0"/>
      </c:bar3DChart>
      <c:catAx>
        <c:axId val="31936786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9371000"/>
        <c:crosses val="autoZero"/>
        <c:auto val="1"/>
        <c:lblAlgn val="ctr"/>
        <c:lblOffset val="100"/>
        <c:noMultiLvlLbl val="0"/>
      </c:catAx>
      <c:valAx>
        <c:axId val="31937100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93678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'7Elem. ER, CR2, CSR2, NAT1'!$N$67:$N$69</c:f>
              <c:strCache>
                <c:ptCount val="3"/>
                <c:pt idx="0">
                  <c:v>Performance Improvement</c:v>
                </c:pt>
                <c:pt idx="1">
                  <c:v>SBM Assessment Score</c:v>
                </c:pt>
                <c:pt idx="2">
                  <c:v>SBM Final Rating</c:v>
                </c:pt>
              </c:strCache>
            </c:strRef>
          </c:cat>
          <c:val>
            <c:numRef>
              <c:f>'7Elem. ER, CR2, CSR2, NAT1'!$O$67:$O$69</c:f>
              <c:numCache>
                <c:formatCode>0.00</c:formatCode>
                <c:ptCount val="3"/>
                <c:pt idx="0">
                  <c:v>0</c:v>
                </c:pt>
                <c:pt idx="1">
                  <c:v>0.18</c:v>
                </c:pt>
                <c:pt idx="2">
                  <c:v>0</c:v>
                </c:pt>
              </c:numCache>
            </c:numRef>
          </c:val>
        </c:ser>
        <c:dLbls>
          <c:showLegendKey val="0"/>
          <c:showVal val="0"/>
          <c:showCatName val="0"/>
          <c:showSerName val="0"/>
          <c:showPercent val="0"/>
          <c:showBubbleSize val="0"/>
        </c:dLbls>
        <c:gapWidth val="150"/>
        <c:shape val="box"/>
        <c:axId val="319368648"/>
        <c:axId val="319371392"/>
        <c:axId val="0"/>
      </c:bar3DChart>
      <c:catAx>
        <c:axId val="31936864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9371392"/>
        <c:crosses val="autoZero"/>
        <c:auto val="1"/>
        <c:lblAlgn val="ctr"/>
        <c:lblOffset val="100"/>
        <c:noMultiLvlLbl val="0"/>
      </c:catAx>
      <c:valAx>
        <c:axId val="31937139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93686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'8Elem. ER, CR2, CSR2, NAT2'!$N$67:$N$69</c:f>
              <c:strCache>
                <c:ptCount val="3"/>
                <c:pt idx="0">
                  <c:v>Performance Improvement</c:v>
                </c:pt>
                <c:pt idx="1">
                  <c:v>SBM Assessment Score</c:v>
                </c:pt>
                <c:pt idx="2">
                  <c:v>SBM Final Rating</c:v>
                </c:pt>
              </c:strCache>
            </c:strRef>
          </c:cat>
          <c:val>
            <c:numRef>
              <c:f>'8Elem. ER, CR2, CSR2, NAT2'!$O$67:$O$69</c:f>
              <c:numCache>
                <c:formatCode>0.00</c:formatCode>
                <c:ptCount val="3"/>
                <c:pt idx="0">
                  <c:v>0</c:v>
                </c:pt>
                <c:pt idx="1">
                  <c:v>0.18</c:v>
                </c:pt>
                <c:pt idx="2">
                  <c:v>0</c:v>
                </c:pt>
              </c:numCache>
            </c:numRef>
          </c:val>
        </c:ser>
        <c:dLbls>
          <c:showLegendKey val="0"/>
          <c:showVal val="0"/>
          <c:showCatName val="0"/>
          <c:showSerName val="0"/>
          <c:showPercent val="0"/>
          <c:showBubbleSize val="0"/>
        </c:dLbls>
        <c:gapWidth val="150"/>
        <c:shape val="box"/>
        <c:axId val="320904616"/>
        <c:axId val="320903832"/>
        <c:axId val="0"/>
      </c:bar3DChart>
      <c:catAx>
        <c:axId val="32090461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0903832"/>
        <c:crosses val="autoZero"/>
        <c:auto val="1"/>
        <c:lblAlgn val="ctr"/>
        <c:lblOffset val="100"/>
        <c:noMultiLvlLbl val="0"/>
      </c:catAx>
      <c:valAx>
        <c:axId val="32090383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09046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'11Elem. PR, CR1, CSR2, NAT1'!$N$67:$N$69</c:f>
              <c:strCache>
                <c:ptCount val="3"/>
                <c:pt idx="0">
                  <c:v>Performance Improvement</c:v>
                </c:pt>
                <c:pt idx="1">
                  <c:v>SBM Assessment Score</c:v>
                </c:pt>
                <c:pt idx="2">
                  <c:v>SBM Final Rating</c:v>
                </c:pt>
              </c:strCache>
            </c:strRef>
          </c:cat>
          <c:val>
            <c:numRef>
              <c:f>'11Elem. PR, CR1, CSR2, NAT1'!$O$67:$O$69</c:f>
              <c:numCache>
                <c:formatCode>0.00</c:formatCode>
                <c:ptCount val="3"/>
                <c:pt idx="0">
                  <c:v>0</c:v>
                </c:pt>
                <c:pt idx="1">
                  <c:v>0.18</c:v>
                </c:pt>
                <c:pt idx="2">
                  <c:v>0</c:v>
                </c:pt>
              </c:numCache>
            </c:numRef>
          </c:val>
        </c:ser>
        <c:dLbls>
          <c:showLegendKey val="0"/>
          <c:showVal val="0"/>
          <c:showCatName val="0"/>
          <c:showSerName val="0"/>
          <c:showPercent val="0"/>
          <c:showBubbleSize val="0"/>
        </c:dLbls>
        <c:gapWidth val="150"/>
        <c:shape val="box"/>
        <c:axId val="320904224"/>
        <c:axId val="320901088"/>
        <c:axId val="0"/>
      </c:bar3DChart>
      <c:catAx>
        <c:axId val="32090422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0901088"/>
        <c:crosses val="autoZero"/>
        <c:auto val="1"/>
        <c:lblAlgn val="ctr"/>
        <c:lblOffset val="100"/>
        <c:noMultiLvlLbl val="0"/>
      </c:catAx>
      <c:valAx>
        <c:axId val="32090108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09042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'12Elem. PR, CR1, CSR2, NAT2'!$N$67:$N$69</c:f>
              <c:strCache>
                <c:ptCount val="3"/>
                <c:pt idx="0">
                  <c:v>Performance Improvement</c:v>
                </c:pt>
                <c:pt idx="1">
                  <c:v>SBM Assessment Score</c:v>
                </c:pt>
                <c:pt idx="2">
                  <c:v>SBM Final Rating</c:v>
                </c:pt>
              </c:strCache>
            </c:strRef>
          </c:cat>
          <c:val>
            <c:numRef>
              <c:f>'12Elem. PR, CR1, CSR2, NAT2'!$O$67:$O$69</c:f>
              <c:numCache>
                <c:formatCode>0.00</c:formatCode>
                <c:ptCount val="3"/>
                <c:pt idx="0">
                  <c:v>0</c:v>
                </c:pt>
                <c:pt idx="1">
                  <c:v>0.18</c:v>
                </c:pt>
                <c:pt idx="2">
                  <c:v>0</c:v>
                </c:pt>
              </c:numCache>
            </c:numRef>
          </c:val>
        </c:ser>
        <c:dLbls>
          <c:showLegendKey val="0"/>
          <c:showVal val="0"/>
          <c:showCatName val="0"/>
          <c:showSerName val="0"/>
          <c:showPercent val="0"/>
          <c:showBubbleSize val="0"/>
        </c:dLbls>
        <c:gapWidth val="130"/>
        <c:overlap val="59"/>
        <c:axId val="320902656"/>
        <c:axId val="320903048"/>
      </c:barChart>
      <c:catAx>
        <c:axId val="3209026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0903048"/>
        <c:crosses val="autoZero"/>
        <c:auto val="1"/>
        <c:lblAlgn val="ctr"/>
        <c:lblOffset val="100"/>
        <c:noMultiLvlLbl val="0"/>
      </c:catAx>
      <c:valAx>
        <c:axId val="32090304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090265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'13Elem. PR, CR2, CSR1, NAT1'!$N$67:$N$69</c:f>
              <c:strCache>
                <c:ptCount val="3"/>
                <c:pt idx="0">
                  <c:v>Performance Improvement</c:v>
                </c:pt>
                <c:pt idx="1">
                  <c:v>SBM Assessment Score</c:v>
                </c:pt>
                <c:pt idx="2">
                  <c:v>SBM Final Rating</c:v>
                </c:pt>
              </c:strCache>
            </c:strRef>
          </c:cat>
          <c:val>
            <c:numRef>
              <c:f>'13Elem. PR, CR2, CSR1, NAT1'!$O$67:$O$69</c:f>
              <c:numCache>
                <c:formatCode>0.00</c:formatCode>
                <c:ptCount val="3"/>
                <c:pt idx="0">
                  <c:v>0</c:v>
                </c:pt>
                <c:pt idx="1">
                  <c:v>0.18</c:v>
                </c:pt>
                <c:pt idx="2">
                  <c:v>0</c:v>
                </c:pt>
              </c:numCache>
            </c:numRef>
          </c:val>
        </c:ser>
        <c:dLbls>
          <c:showLegendKey val="0"/>
          <c:showVal val="0"/>
          <c:showCatName val="0"/>
          <c:showSerName val="0"/>
          <c:showPercent val="0"/>
          <c:showBubbleSize val="0"/>
        </c:dLbls>
        <c:gapWidth val="150"/>
        <c:shape val="box"/>
        <c:axId val="321245128"/>
        <c:axId val="321243560"/>
        <c:axId val="0"/>
      </c:bar3DChart>
      <c:catAx>
        <c:axId val="32124512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1243560"/>
        <c:crosses val="autoZero"/>
        <c:auto val="1"/>
        <c:lblAlgn val="ctr"/>
        <c:lblOffset val="100"/>
        <c:noMultiLvlLbl val="0"/>
      </c:catAx>
      <c:valAx>
        <c:axId val="32124356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12451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'14Elem. PR, CR2, CSR1, NAT2'!$N$68:$N$70</c:f>
              <c:strCache>
                <c:ptCount val="3"/>
                <c:pt idx="0">
                  <c:v>Performance Improvement</c:v>
                </c:pt>
                <c:pt idx="1">
                  <c:v>SBM Assessment Score</c:v>
                </c:pt>
                <c:pt idx="2">
                  <c:v>SBM Final Rating</c:v>
                </c:pt>
              </c:strCache>
            </c:strRef>
          </c:cat>
          <c:val>
            <c:numRef>
              <c:f>'14Elem. PR, CR2, CSR1, NAT2'!$O$68:$O$70</c:f>
              <c:numCache>
                <c:formatCode>0.00</c:formatCode>
                <c:ptCount val="3"/>
                <c:pt idx="0">
                  <c:v>0</c:v>
                </c:pt>
                <c:pt idx="1">
                  <c:v>0.18</c:v>
                </c:pt>
                <c:pt idx="2">
                  <c:v>0</c:v>
                </c:pt>
              </c:numCache>
            </c:numRef>
          </c:val>
        </c:ser>
        <c:dLbls>
          <c:showLegendKey val="0"/>
          <c:showVal val="0"/>
          <c:showCatName val="0"/>
          <c:showSerName val="0"/>
          <c:showPercent val="0"/>
          <c:showBubbleSize val="0"/>
        </c:dLbls>
        <c:gapWidth val="150"/>
        <c:shape val="box"/>
        <c:axId val="321246696"/>
        <c:axId val="321245520"/>
        <c:axId val="0"/>
      </c:bar3DChart>
      <c:catAx>
        <c:axId val="32124669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1245520"/>
        <c:crosses val="autoZero"/>
        <c:auto val="1"/>
        <c:lblAlgn val="ctr"/>
        <c:lblOffset val="100"/>
        <c:noMultiLvlLbl val="0"/>
      </c:catAx>
      <c:valAx>
        <c:axId val="32124552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12466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spPr>
            <a:solidFill>
              <a:schemeClr val="accent1"/>
            </a:solidFill>
            <a:ln>
              <a:noFill/>
            </a:ln>
            <a:effectLst/>
          </c:spPr>
          <c:invertIfNegative val="0"/>
          <c:cat>
            <c:strRef>
              <c:f>'15Elem. PR, CR2, CSR2, NAT1'!$N$67:$N$69</c:f>
              <c:strCache>
                <c:ptCount val="3"/>
                <c:pt idx="0">
                  <c:v>Performance Improvement</c:v>
                </c:pt>
                <c:pt idx="1">
                  <c:v>SBM Assessment Score</c:v>
                </c:pt>
                <c:pt idx="2">
                  <c:v>SBM Final Rating</c:v>
                </c:pt>
              </c:strCache>
            </c:strRef>
          </c:cat>
          <c:val>
            <c:numRef>
              <c:f>'15Elem. PR, CR2, CSR2, NAT1'!$O$67:$O$69</c:f>
              <c:numCache>
                <c:formatCode>0.00</c:formatCode>
                <c:ptCount val="3"/>
                <c:pt idx="0">
                  <c:v>0</c:v>
                </c:pt>
                <c:pt idx="1">
                  <c:v>0.18</c:v>
                </c:pt>
                <c:pt idx="2">
                  <c:v>0</c:v>
                </c:pt>
              </c:numCache>
            </c:numRef>
          </c:val>
        </c:ser>
        <c:dLbls>
          <c:showLegendKey val="0"/>
          <c:showVal val="0"/>
          <c:showCatName val="0"/>
          <c:showSerName val="0"/>
          <c:showPercent val="0"/>
          <c:showBubbleSize val="0"/>
        </c:dLbls>
        <c:gapWidth val="130"/>
        <c:overlap val="59"/>
        <c:axId val="321246304"/>
        <c:axId val="321245912"/>
      </c:barChart>
      <c:catAx>
        <c:axId val="321246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1245912"/>
        <c:crosses val="autoZero"/>
        <c:auto val="1"/>
        <c:lblAlgn val="ctr"/>
        <c:lblOffset val="100"/>
        <c:noMultiLvlLbl val="0"/>
      </c:catAx>
      <c:valAx>
        <c:axId val="32124591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124630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'16Elem. PR, CR2, CSR2, NAT2'!$N$67:$N$69</c:f>
              <c:strCache>
                <c:ptCount val="3"/>
                <c:pt idx="0">
                  <c:v>Performance Improvement</c:v>
                </c:pt>
                <c:pt idx="1">
                  <c:v>SBM Assessment Score</c:v>
                </c:pt>
                <c:pt idx="2">
                  <c:v>SBM Final Rating</c:v>
                </c:pt>
              </c:strCache>
            </c:strRef>
          </c:cat>
          <c:val>
            <c:numRef>
              <c:f>'16Elem. PR, CR2, CSR2, NAT2'!$O$67:$O$69</c:f>
              <c:numCache>
                <c:formatCode>0.00</c:formatCode>
                <c:ptCount val="3"/>
                <c:pt idx="0">
                  <c:v>0</c:v>
                </c:pt>
                <c:pt idx="1">
                  <c:v>0.18</c:v>
                </c:pt>
                <c:pt idx="2">
                  <c:v>0</c:v>
                </c:pt>
              </c:numCache>
            </c:numRef>
          </c:val>
        </c:ser>
        <c:dLbls>
          <c:showLegendKey val="0"/>
          <c:showVal val="0"/>
          <c:showCatName val="0"/>
          <c:showSerName val="0"/>
          <c:showPercent val="0"/>
          <c:showBubbleSize val="0"/>
        </c:dLbls>
        <c:gapWidth val="150"/>
        <c:shape val="box"/>
        <c:axId val="320604160"/>
        <c:axId val="320604552"/>
        <c:axId val="0"/>
      </c:bar3DChart>
      <c:catAx>
        <c:axId val="32060416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0604552"/>
        <c:crosses val="autoZero"/>
        <c:auto val="1"/>
        <c:lblAlgn val="ctr"/>
        <c:lblOffset val="100"/>
        <c:noMultiLvlLbl val="0"/>
      </c:catAx>
      <c:valAx>
        <c:axId val="32060455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06041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spPr>
            <a:solidFill>
              <a:schemeClr val="accent1"/>
            </a:solidFill>
            <a:ln>
              <a:noFill/>
            </a:ln>
            <a:effectLst/>
          </c:spPr>
          <c:invertIfNegative val="0"/>
          <c:cat>
            <c:strRef>
              <c:f>'9Elem. PR, CR1, CSR1, NAT1'!$N$68:$N$70</c:f>
              <c:strCache>
                <c:ptCount val="3"/>
                <c:pt idx="0">
                  <c:v>Performance Improvement</c:v>
                </c:pt>
                <c:pt idx="1">
                  <c:v>SBM Assessment Score</c:v>
                </c:pt>
                <c:pt idx="2">
                  <c:v>SBM Final Rating</c:v>
                </c:pt>
              </c:strCache>
            </c:strRef>
          </c:cat>
          <c:val>
            <c:numRef>
              <c:f>'9Elem. PR, CR1, CSR1, NAT1'!$O$68:$O$70</c:f>
              <c:numCache>
                <c:formatCode>0.00</c:formatCode>
                <c:ptCount val="3"/>
                <c:pt idx="0">
                  <c:v>0</c:v>
                </c:pt>
                <c:pt idx="1">
                  <c:v>0.18</c:v>
                </c:pt>
                <c:pt idx="2">
                  <c:v>0</c:v>
                </c:pt>
              </c:numCache>
            </c:numRef>
          </c:val>
        </c:ser>
        <c:dLbls>
          <c:showLegendKey val="0"/>
          <c:showVal val="0"/>
          <c:showCatName val="0"/>
          <c:showSerName val="0"/>
          <c:showPercent val="0"/>
          <c:showBubbleSize val="0"/>
        </c:dLbls>
        <c:gapWidth val="130"/>
        <c:overlap val="59"/>
        <c:axId val="318868544"/>
        <c:axId val="318868928"/>
      </c:barChart>
      <c:catAx>
        <c:axId val="3188685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8868928"/>
        <c:crosses val="autoZero"/>
        <c:auto val="1"/>
        <c:lblAlgn val="ctr"/>
        <c:lblOffset val="100"/>
        <c:noMultiLvlLbl val="0"/>
      </c:catAx>
      <c:valAx>
        <c:axId val="31886892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886854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spPr>
            <a:solidFill>
              <a:schemeClr val="accent1"/>
            </a:solidFill>
            <a:ln>
              <a:noFill/>
            </a:ln>
            <a:effectLst/>
          </c:spPr>
          <c:invertIfNegative val="0"/>
          <c:cat>
            <c:strRef>
              <c:f>'15Elem. PR, CR2, CSR2, NAT1'!$N$67:$N$69</c:f>
              <c:strCache>
                <c:ptCount val="3"/>
                <c:pt idx="0">
                  <c:v>Performance Improvement</c:v>
                </c:pt>
                <c:pt idx="1">
                  <c:v>SBM Assessment Score</c:v>
                </c:pt>
                <c:pt idx="2">
                  <c:v>SBM Final Rating</c:v>
                </c:pt>
              </c:strCache>
            </c:strRef>
          </c:cat>
          <c:val>
            <c:numRef>
              <c:f>'15Elem. PR, CR2, CSR2, NAT1'!$O$67:$O$69</c:f>
              <c:numCache>
                <c:formatCode>0.00</c:formatCode>
                <c:ptCount val="3"/>
                <c:pt idx="0">
                  <c:v>0</c:v>
                </c:pt>
                <c:pt idx="1">
                  <c:v>0.18</c:v>
                </c:pt>
                <c:pt idx="2">
                  <c:v>0</c:v>
                </c:pt>
              </c:numCache>
            </c:numRef>
          </c:val>
        </c:ser>
        <c:dLbls>
          <c:showLegendKey val="0"/>
          <c:showVal val="0"/>
          <c:showCatName val="0"/>
          <c:showSerName val="0"/>
          <c:showPercent val="0"/>
          <c:showBubbleSize val="0"/>
        </c:dLbls>
        <c:gapWidth val="130"/>
        <c:overlap val="59"/>
        <c:axId val="318866584"/>
        <c:axId val="297669376"/>
      </c:barChart>
      <c:catAx>
        <c:axId val="3188665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97669376"/>
        <c:crosses val="autoZero"/>
        <c:auto val="1"/>
        <c:lblAlgn val="ctr"/>
        <c:lblOffset val="100"/>
        <c:noMultiLvlLbl val="0"/>
      </c:catAx>
      <c:valAx>
        <c:axId val="29766937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886658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'3Elem. ER, CR1, CSR2, NAT1'!$N$68:$N$70</c:f>
              <c:strCache>
                <c:ptCount val="3"/>
                <c:pt idx="0">
                  <c:v>Performance Improvement</c:v>
                </c:pt>
                <c:pt idx="1">
                  <c:v>SBM Assessment Score</c:v>
                </c:pt>
                <c:pt idx="2">
                  <c:v>SBM Final Rating</c:v>
                </c:pt>
              </c:strCache>
            </c:strRef>
          </c:cat>
          <c:val>
            <c:numRef>
              <c:f>'3Elem. ER, CR1, CSR2, NAT1'!$O$68:$O$70</c:f>
              <c:numCache>
                <c:formatCode>0.00</c:formatCode>
                <c:ptCount val="3"/>
                <c:pt idx="0">
                  <c:v>0</c:v>
                </c:pt>
                <c:pt idx="1">
                  <c:v>0.18</c:v>
                </c:pt>
                <c:pt idx="2">
                  <c:v>0</c:v>
                </c:pt>
              </c:numCache>
            </c:numRef>
          </c:val>
        </c:ser>
        <c:dLbls>
          <c:showLegendKey val="0"/>
          <c:showVal val="0"/>
          <c:showCatName val="0"/>
          <c:showSerName val="0"/>
          <c:showPercent val="0"/>
          <c:showBubbleSize val="0"/>
        </c:dLbls>
        <c:gapWidth val="150"/>
        <c:overlap val="100"/>
        <c:axId val="318823456"/>
        <c:axId val="318821496"/>
      </c:barChart>
      <c:catAx>
        <c:axId val="3188234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8821496"/>
        <c:crosses val="autoZero"/>
        <c:auto val="1"/>
        <c:lblAlgn val="ctr"/>
        <c:lblOffset val="100"/>
        <c:noMultiLvlLbl val="0"/>
      </c:catAx>
      <c:valAx>
        <c:axId val="31882149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88234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'2Elem. ER, CR1, CSR1, NAT2'!$O$68:$O$70</c:f>
              <c:numCache>
                <c:formatCode>0.00</c:formatCode>
                <c:ptCount val="3"/>
                <c:pt idx="0">
                  <c:v>0</c:v>
                </c:pt>
                <c:pt idx="1">
                  <c:v>0.18</c:v>
                </c:pt>
                <c:pt idx="2">
                  <c:v>0</c:v>
                </c:pt>
              </c:numCache>
            </c:numRef>
          </c:val>
          <c:extLst>
            <c:ext xmlns:c15="http://schemas.microsoft.com/office/drawing/2012/chart" uri="{02D57815-91ED-43cb-92C2-25804820EDAC}">
              <c15:filteredCategoryTitle>
                <c15:cat>
                  <c:multiLvlStrRef>
                    <c:extLst>
                      <c:ext uri="{02D57815-91ED-43cb-92C2-25804820EDAC}">
                        <c15:formulaRef>
                          <c15:sqref>'2Elem. ER, CR1, CSR1, NAT2'!$N$68:$N$70</c15:sqref>
                        </c15:formulaRef>
                      </c:ext>
                    </c:extLst>
                  </c:multiLvlStrRef>
                </c15:cat>
              </c15:filteredCategoryTitle>
            </c:ext>
          </c:extLst>
        </c:ser>
        <c:dLbls>
          <c:showLegendKey val="0"/>
          <c:showVal val="0"/>
          <c:showCatName val="0"/>
          <c:showSerName val="0"/>
          <c:showPercent val="0"/>
          <c:showBubbleSize val="0"/>
        </c:dLbls>
        <c:gapWidth val="150"/>
        <c:shape val="box"/>
        <c:axId val="318824632"/>
        <c:axId val="318823848"/>
        <c:axId val="0"/>
      </c:bar3DChart>
      <c:catAx>
        <c:axId val="318824632"/>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8823848"/>
        <c:crosses val="autoZero"/>
        <c:auto val="1"/>
        <c:lblAlgn val="ctr"/>
        <c:lblOffset val="100"/>
        <c:noMultiLvlLbl val="0"/>
      </c:catAx>
      <c:valAx>
        <c:axId val="31882384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88246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'1Elem. ER, CR1, CSR1, NAT1'!$O$69:$O$71</c:f>
              <c:numCache>
                <c:formatCode>0.00</c:formatCode>
                <c:ptCount val="3"/>
                <c:pt idx="0">
                  <c:v>0</c:v>
                </c:pt>
                <c:pt idx="1">
                  <c:v>0.18</c:v>
                </c:pt>
                <c:pt idx="2">
                  <c:v>0</c:v>
                </c:pt>
              </c:numCache>
            </c:numRef>
          </c:val>
          <c:extLst>
            <c:ext xmlns:c15="http://schemas.microsoft.com/office/drawing/2012/chart" uri="{02D57815-91ED-43cb-92C2-25804820EDAC}">
              <c15:filteredCategoryTitle>
                <c15:cat>
                  <c:multiLvlStrRef>
                    <c:extLst>
                      <c:ext uri="{02D57815-91ED-43cb-92C2-25804820EDAC}">
                        <c15:formulaRef>
                          <c15:sqref>'1Elem. ER, CR1, CSR1, NAT1'!$N$69:$N$71</c15:sqref>
                        </c15:formulaRef>
                      </c:ext>
                    </c:extLst>
                  </c:multiLvlStrRef>
                </c15:cat>
              </c15:filteredCategoryTitle>
            </c:ext>
          </c:extLst>
        </c:ser>
        <c:dLbls>
          <c:showLegendKey val="0"/>
          <c:showVal val="0"/>
          <c:showCatName val="0"/>
          <c:showSerName val="0"/>
          <c:showPercent val="0"/>
          <c:showBubbleSize val="0"/>
        </c:dLbls>
        <c:gapWidth val="130"/>
        <c:overlap val="59"/>
        <c:axId val="319578768"/>
        <c:axId val="319579552"/>
      </c:barChart>
      <c:catAx>
        <c:axId val="3195787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9579552"/>
        <c:crosses val="autoZero"/>
        <c:auto val="1"/>
        <c:lblAlgn val="ctr"/>
        <c:lblOffset val="100"/>
        <c:noMultiLvlLbl val="0"/>
      </c:catAx>
      <c:valAx>
        <c:axId val="31957955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957876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'9Elem. PR, CR1, CSR1, NAT1'!$N$68:$N$70</c:f>
              <c:strCache>
                <c:ptCount val="3"/>
                <c:pt idx="0">
                  <c:v>Performance Improvement</c:v>
                </c:pt>
                <c:pt idx="1">
                  <c:v>SBM Assessment Score</c:v>
                </c:pt>
                <c:pt idx="2">
                  <c:v>SBM Final Rating</c:v>
                </c:pt>
              </c:strCache>
            </c:strRef>
          </c:cat>
          <c:val>
            <c:numRef>
              <c:f>'9Elem. PR, CR1, CSR1, NAT1'!$O$68:$O$70</c:f>
              <c:numCache>
                <c:formatCode>0.00</c:formatCode>
                <c:ptCount val="3"/>
                <c:pt idx="0">
                  <c:v>0</c:v>
                </c:pt>
                <c:pt idx="1">
                  <c:v>0.18</c:v>
                </c:pt>
                <c:pt idx="2">
                  <c:v>0</c:v>
                </c:pt>
              </c:numCache>
            </c:numRef>
          </c:val>
        </c:ser>
        <c:dLbls>
          <c:showLegendKey val="0"/>
          <c:showVal val="0"/>
          <c:showCatName val="0"/>
          <c:showSerName val="0"/>
          <c:showPercent val="0"/>
          <c:showBubbleSize val="0"/>
        </c:dLbls>
        <c:gapWidth val="130"/>
        <c:overlap val="59"/>
        <c:axId val="319578376"/>
        <c:axId val="319579944"/>
      </c:barChart>
      <c:catAx>
        <c:axId val="319578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9579944"/>
        <c:crosses val="autoZero"/>
        <c:auto val="1"/>
        <c:lblAlgn val="ctr"/>
        <c:lblOffset val="100"/>
        <c:noMultiLvlLbl val="0"/>
      </c:catAx>
      <c:valAx>
        <c:axId val="31957994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957837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'10Elem. PR, CR1, CSR1, NAT2'!$N$68:$N$70</c:f>
              <c:strCache>
                <c:ptCount val="3"/>
                <c:pt idx="0">
                  <c:v>Performance Improvement</c:v>
                </c:pt>
                <c:pt idx="1">
                  <c:v>SBM Assessment Score</c:v>
                </c:pt>
                <c:pt idx="2">
                  <c:v>SBM Final Rating</c:v>
                </c:pt>
              </c:strCache>
            </c:strRef>
          </c:cat>
          <c:val>
            <c:numRef>
              <c:f>'10Elem. PR, CR1, CSR1, NAT2'!$O$68:$O$70</c:f>
              <c:numCache>
                <c:formatCode>0.00</c:formatCode>
                <c:ptCount val="3"/>
                <c:pt idx="0">
                  <c:v>0</c:v>
                </c:pt>
                <c:pt idx="1">
                  <c:v>0.18</c:v>
                </c:pt>
                <c:pt idx="2">
                  <c:v>0</c:v>
                </c:pt>
              </c:numCache>
            </c:numRef>
          </c:val>
        </c:ser>
        <c:dLbls>
          <c:showLegendKey val="0"/>
          <c:showVal val="0"/>
          <c:showCatName val="0"/>
          <c:showSerName val="0"/>
          <c:showPercent val="0"/>
          <c:showBubbleSize val="0"/>
        </c:dLbls>
        <c:gapWidth val="150"/>
        <c:shape val="box"/>
        <c:axId val="319581512"/>
        <c:axId val="319577984"/>
        <c:axId val="0"/>
      </c:bar3DChart>
      <c:catAx>
        <c:axId val="319581512"/>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9577984"/>
        <c:crosses val="autoZero"/>
        <c:auto val="1"/>
        <c:lblAlgn val="ctr"/>
        <c:lblOffset val="100"/>
        <c:noMultiLvlLbl val="0"/>
      </c:catAx>
      <c:valAx>
        <c:axId val="31957798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95815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'4Elem. ER, CR1, CSR2, NAT2'!$N$67:$N$69</c:f>
              <c:strCache>
                <c:ptCount val="3"/>
                <c:pt idx="0">
                  <c:v>Performance Improvement</c:v>
                </c:pt>
                <c:pt idx="1">
                  <c:v>SBM Assessment Score</c:v>
                </c:pt>
                <c:pt idx="2">
                  <c:v>SBM Final Rating</c:v>
                </c:pt>
              </c:strCache>
            </c:strRef>
          </c:cat>
          <c:val>
            <c:numRef>
              <c:f>'4Elem. ER, CR1, CSR2, NAT2'!$O$67:$O$69</c:f>
              <c:numCache>
                <c:formatCode>0.00</c:formatCode>
                <c:ptCount val="3"/>
                <c:pt idx="0">
                  <c:v>0</c:v>
                </c:pt>
                <c:pt idx="1">
                  <c:v>0.18</c:v>
                </c:pt>
                <c:pt idx="2">
                  <c:v>0</c:v>
                </c:pt>
              </c:numCache>
            </c:numRef>
          </c:val>
        </c:ser>
        <c:dLbls>
          <c:showLegendKey val="0"/>
          <c:showVal val="0"/>
          <c:showCatName val="0"/>
          <c:showSerName val="0"/>
          <c:showPercent val="0"/>
          <c:showBubbleSize val="0"/>
        </c:dLbls>
        <c:gapWidth val="150"/>
        <c:shape val="box"/>
        <c:axId val="318822280"/>
        <c:axId val="318822672"/>
        <c:axId val="0"/>
      </c:bar3DChart>
      <c:catAx>
        <c:axId val="31882228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8822672"/>
        <c:crosses val="autoZero"/>
        <c:auto val="1"/>
        <c:lblAlgn val="ctr"/>
        <c:lblOffset val="100"/>
        <c:noMultiLvlLbl val="0"/>
      </c:catAx>
      <c:valAx>
        <c:axId val="31882267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88222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mlaLink="$U$12"/>
</file>

<file path=xl/ctrlProps/ctrlProp10.xml><?xml version="1.0" encoding="utf-8"?>
<formControlPr xmlns="http://schemas.microsoft.com/office/spreadsheetml/2009/9/main" objectType="CheckBox" fmlaLink="$U$18" lockText="1"/>
</file>

<file path=xl/ctrlProps/ctrlProp100.xml><?xml version="1.0" encoding="utf-8"?>
<formControlPr xmlns="http://schemas.microsoft.com/office/spreadsheetml/2009/9/main" objectType="CheckBox" fmlaLink="$T$65" lockText="1"/>
</file>

<file path=xl/ctrlProps/ctrlProp11.xml><?xml version="1.0" encoding="utf-8"?>
<formControlPr xmlns="http://schemas.microsoft.com/office/spreadsheetml/2009/9/main" objectType="CheckBox" fmlaLink="$V$18" lockText="1"/>
</file>

<file path=xl/ctrlProps/ctrlProp12.xml><?xml version="1.0" encoding="utf-8"?>
<formControlPr xmlns="http://schemas.microsoft.com/office/spreadsheetml/2009/9/main" objectType="CheckBox" fmlaLink="$W$18" lockText="1"/>
</file>

<file path=xl/ctrlProps/ctrlProp13.xml><?xml version="1.0" encoding="utf-8"?>
<formControlPr xmlns="http://schemas.microsoft.com/office/spreadsheetml/2009/9/main" objectType="CheckBox" fmlaLink="$U$20" lockText="1"/>
</file>

<file path=xl/ctrlProps/ctrlProp14.xml><?xml version="1.0" encoding="utf-8"?>
<formControlPr xmlns="http://schemas.microsoft.com/office/spreadsheetml/2009/9/main" objectType="CheckBox" fmlaLink="$V$20" lockText="1"/>
</file>

<file path=xl/ctrlProps/ctrlProp15.xml><?xml version="1.0" encoding="utf-8"?>
<formControlPr xmlns="http://schemas.microsoft.com/office/spreadsheetml/2009/9/main" objectType="CheckBox" fmlaLink="$W$20" lockText="1"/>
</file>

<file path=xl/ctrlProps/ctrlProp16.xml><?xml version="1.0" encoding="utf-8"?>
<formControlPr xmlns="http://schemas.microsoft.com/office/spreadsheetml/2009/9/main" objectType="CheckBox" fmlaLink="$U$23" lockText="1"/>
</file>

<file path=xl/ctrlProps/ctrlProp17.xml><?xml version="1.0" encoding="utf-8"?>
<formControlPr xmlns="http://schemas.microsoft.com/office/spreadsheetml/2009/9/main" objectType="CheckBox" fmlaLink="$V$23" lockText="1"/>
</file>

<file path=xl/ctrlProps/ctrlProp18.xml><?xml version="1.0" encoding="utf-8"?>
<formControlPr xmlns="http://schemas.microsoft.com/office/spreadsheetml/2009/9/main" objectType="CheckBox" fmlaLink="$W$23" lockText="1"/>
</file>

<file path=xl/ctrlProps/ctrlProp19.xml><?xml version="1.0" encoding="utf-8"?>
<formControlPr xmlns="http://schemas.microsoft.com/office/spreadsheetml/2009/9/main" objectType="CheckBox" fmlaLink="$U$25" lockText="1"/>
</file>

<file path=xl/ctrlProps/ctrlProp2.xml><?xml version="1.0" encoding="utf-8"?>
<formControlPr xmlns="http://schemas.microsoft.com/office/spreadsheetml/2009/9/main" objectType="CheckBox" fmlaLink="$V$12"/>
</file>

<file path=xl/ctrlProps/ctrlProp20.xml><?xml version="1.0" encoding="utf-8"?>
<formControlPr xmlns="http://schemas.microsoft.com/office/spreadsheetml/2009/9/main" objectType="CheckBox" fmlaLink="$V$25" lockText="1"/>
</file>

<file path=xl/ctrlProps/ctrlProp21.xml><?xml version="1.0" encoding="utf-8"?>
<formControlPr xmlns="http://schemas.microsoft.com/office/spreadsheetml/2009/9/main" objectType="CheckBox" fmlaLink="$W$25" lockText="1"/>
</file>

<file path=xl/ctrlProps/ctrlProp22.xml><?xml version="1.0" encoding="utf-8"?>
<formControlPr xmlns="http://schemas.microsoft.com/office/spreadsheetml/2009/9/main" objectType="CheckBox" fmlaLink="$U$27" lockText="1"/>
</file>

<file path=xl/ctrlProps/ctrlProp23.xml><?xml version="1.0" encoding="utf-8"?>
<formControlPr xmlns="http://schemas.microsoft.com/office/spreadsheetml/2009/9/main" objectType="CheckBox" fmlaLink="$V$27" lockText="1"/>
</file>

<file path=xl/ctrlProps/ctrlProp24.xml><?xml version="1.0" encoding="utf-8"?>
<formControlPr xmlns="http://schemas.microsoft.com/office/spreadsheetml/2009/9/main" objectType="CheckBox" fmlaLink="$W$27" lockText="1"/>
</file>

<file path=xl/ctrlProps/ctrlProp25.xml><?xml version="1.0" encoding="utf-8"?>
<formControlPr xmlns="http://schemas.microsoft.com/office/spreadsheetml/2009/9/main" objectType="CheckBox" fmlaLink="$U$29" lockText="1"/>
</file>

<file path=xl/ctrlProps/ctrlProp26.xml><?xml version="1.0" encoding="utf-8"?>
<formControlPr xmlns="http://schemas.microsoft.com/office/spreadsheetml/2009/9/main" objectType="CheckBox" fmlaLink="$V$29" lockText="1"/>
</file>

<file path=xl/ctrlProps/ctrlProp27.xml><?xml version="1.0" encoding="utf-8"?>
<formControlPr xmlns="http://schemas.microsoft.com/office/spreadsheetml/2009/9/main" objectType="CheckBox" fmlaLink="$W$29" lockText="1"/>
</file>

<file path=xl/ctrlProps/ctrlProp28.xml><?xml version="1.0" encoding="utf-8"?>
<formControlPr xmlns="http://schemas.microsoft.com/office/spreadsheetml/2009/9/main" objectType="CheckBox" fmlaLink="$U$31" lockText="1"/>
</file>

<file path=xl/ctrlProps/ctrlProp29.xml><?xml version="1.0" encoding="utf-8"?>
<formControlPr xmlns="http://schemas.microsoft.com/office/spreadsheetml/2009/9/main" objectType="CheckBox" fmlaLink="$V$31" lockText="1"/>
</file>

<file path=xl/ctrlProps/ctrlProp3.xml><?xml version="1.0" encoding="utf-8"?>
<formControlPr xmlns="http://schemas.microsoft.com/office/spreadsheetml/2009/9/main" objectType="CheckBox" checked="Checked" fmlaLink="$W$12"/>
</file>

<file path=xl/ctrlProps/ctrlProp30.xml><?xml version="1.0" encoding="utf-8"?>
<formControlPr xmlns="http://schemas.microsoft.com/office/spreadsheetml/2009/9/main" objectType="CheckBox" fmlaLink="$W$31" lockText="1"/>
</file>

<file path=xl/ctrlProps/ctrlProp31.xml><?xml version="1.0" encoding="utf-8"?>
<formControlPr xmlns="http://schemas.microsoft.com/office/spreadsheetml/2009/9/main" objectType="CheckBox" fmlaLink="$U$33" lockText="1"/>
</file>

<file path=xl/ctrlProps/ctrlProp32.xml><?xml version="1.0" encoding="utf-8"?>
<formControlPr xmlns="http://schemas.microsoft.com/office/spreadsheetml/2009/9/main" objectType="CheckBox" fmlaLink="$V$33" lockText="1"/>
</file>

<file path=xl/ctrlProps/ctrlProp33.xml><?xml version="1.0" encoding="utf-8"?>
<formControlPr xmlns="http://schemas.microsoft.com/office/spreadsheetml/2009/9/main" objectType="CheckBox" fmlaLink="$W$33" lockText="1"/>
</file>

<file path=xl/ctrlProps/ctrlProp34.xml><?xml version="1.0" encoding="utf-8"?>
<formControlPr xmlns="http://schemas.microsoft.com/office/spreadsheetml/2009/9/main" objectType="CheckBox" fmlaLink="$U$35" lockText="1"/>
</file>

<file path=xl/ctrlProps/ctrlProp35.xml><?xml version="1.0" encoding="utf-8"?>
<formControlPr xmlns="http://schemas.microsoft.com/office/spreadsheetml/2009/9/main" objectType="CheckBox" fmlaLink="$V$35" lockText="1"/>
</file>

<file path=xl/ctrlProps/ctrlProp36.xml><?xml version="1.0" encoding="utf-8"?>
<formControlPr xmlns="http://schemas.microsoft.com/office/spreadsheetml/2009/9/main" objectType="CheckBox" fmlaLink="$W$35" lockText="1"/>
</file>

<file path=xl/ctrlProps/ctrlProp37.xml><?xml version="1.0" encoding="utf-8"?>
<formControlPr xmlns="http://schemas.microsoft.com/office/spreadsheetml/2009/9/main" objectType="CheckBox" fmlaLink="$U$37" lockText="1"/>
</file>

<file path=xl/ctrlProps/ctrlProp38.xml><?xml version="1.0" encoding="utf-8"?>
<formControlPr xmlns="http://schemas.microsoft.com/office/spreadsheetml/2009/9/main" objectType="CheckBox" fmlaLink="$V$37" lockText="1"/>
</file>

<file path=xl/ctrlProps/ctrlProp39.xml><?xml version="1.0" encoding="utf-8"?>
<formControlPr xmlns="http://schemas.microsoft.com/office/spreadsheetml/2009/9/main" objectType="CheckBox" fmlaLink="$W$37" lockText="1"/>
</file>

<file path=xl/ctrlProps/ctrlProp4.xml><?xml version="1.0" encoding="utf-8"?>
<formControlPr xmlns="http://schemas.microsoft.com/office/spreadsheetml/2009/9/main" objectType="CheckBox" fmlaLink="$U$14" lockText="1"/>
</file>

<file path=xl/ctrlProps/ctrlProp40.xml><?xml version="1.0" encoding="utf-8"?>
<formControlPr xmlns="http://schemas.microsoft.com/office/spreadsheetml/2009/9/main" objectType="CheckBox" fmlaLink="$U$39" lockText="1"/>
</file>

<file path=xl/ctrlProps/ctrlProp41.xml><?xml version="1.0" encoding="utf-8"?>
<formControlPr xmlns="http://schemas.microsoft.com/office/spreadsheetml/2009/9/main" objectType="CheckBox" fmlaLink="$V$39" lockText="1"/>
</file>

<file path=xl/ctrlProps/ctrlProp42.xml><?xml version="1.0" encoding="utf-8"?>
<formControlPr xmlns="http://schemas.microsoft.com/office/spreadsheetml/2009/9/main" objectType="CheckBox" fmlaLink="$W$39" lockText="1"/>
</file>

<file path=xl/ctrlProps/ctrlProp43.xml><?xml version="1.0" encoding="utf-8"?>
<formControlPr xmlns="http://schemas.microsoft.com/office/spreadsheetml/2009/9/main" objectType="CheckBox" fmlaLink="$U$41" lockText="1"/>
</file>

<file path=xl/ctrlProps/ctrlProp44.xml><?xml version="1.0" encoding="utf-8"?>
<formControlPr xmlns="http://schemas.microsoft.com/office/spreadsheetml/2009/9/main" objectType="CheckBox" fmlaLink="$V$41" lockText="1"/>
</file>

<file path=xl/ctrlProps/ctrlProp45.xml><?xml version="1.0" encoding="utf-8"?>
<formControlPr xmlns="http://schemas.microsoft.com/office/spreadsheetml/2009/9/main" objectType="CheckBox" fmlaLink="$W$41" lockText="1"/>
</file>

<file path=xl/ctrlProps/ctrlProp46.xml><?xml version="1.0" encoding="utf-8"?>
<formControlPr xmlns="http://schemas.microsoft.com/office/spreadsheetml/2009/9/main" objectType="CheckBox" fmlaLink="$U$45" lockText="1"/>
</file>

<file path=xl/ctrlProps/ctrlProp47.xml><?xml version="1.0" encoding="utf-8"?>
<formControlPr xmlns="http://schemas.microsoft.com/office/spreadsheetml/2009/9/main" objectType="CheckBox" fmlaLink="$V$45" lockText="1"/>
</file>

<file path=xl/ctrlProps/ctrlProp48.xml><?xml version="1.0" encoding="utf-8"?>
<formControlPr xmlns="http://schemas.microsoft.com/office/spreadsheetml/2009/9/main" objectType="CheckBox" fmlaLink="$W$45" lockText="1"/>
</file>

<file path=xl/ctrlProps/ctrlProp49.xml><?xml version="1.0" encoding="utf-8"?>
<formControlPr xmlns="http://schemas.microsoft.com/office/spreadsheetml/2009/9/main" objectType="CheckBox" fmlaLink="$U$47" lockText="1"/>
</file>

<file path=xl/ctrlProps/ctrlProp5.xml><?xml version="1.0" encoding="utf-8"?>
<formControlPr xmlns="http://schemas.microsoft.com/office/spreadsheetml/2009/9/main" objectType="CheckBox" fmlaLink="$V$14" lockText="1"/>
</file>

<file path=xl/ctrlProps/ctrlProp50.xml><?xml version="1.0" encoding="utf-8"?>
<formControlPr xmlns="http://schemas.microsoft.com/office/spreadsheetml/2009/9/main" objectType="CheckBox" fmlaLink="$V$47" lockText="1"/>
</file>

<file path=xl/ctrlProps/ctrlProp51.xml><?xml version="1.0" encoding="utf-8"?>
<formControlPr xmlns="http://schemas.microsoft.com/office/spreadsheetml/2009/9/main" objectType="CheckBox" fmlaLink="$W$47" lockText="1"/>
</file>

<file path=xl/ctrlProps/ctrlProp52.xml><?xml version="1.0" encoding="utf-8"?>
<formControlPr xmlns="http://schemas.microsoft.com/office/spreadsheetml/2009/9/main" objectType="CheckBox" fmlaLink="$U$49" lockText="1"/>
</file>

<file path=xl/ctrlProps/ctrlProp53.xml><?xml version="1.0" encoding="utf-8"?>
<formControlPr xmlns="http://schemas.microsoft.com/office/spreadsheetml/2009/9/main" objectType="CheckBox" fmlaLink="$V$49" lockText="1"/>
</file>

<file path=xl/ctrlProps/ctrlProp54.xml><?xml version="1.0" encoding="utf-8"?>
<formControlPr xmlns="http://schemas.microsoft.com/office/spreadsheetml/2009/9/main" objectType="CheckBox" fmlaLink="$W$49" lockText="1"/>
</file>

<file path=xl/ctrlProps/ctrlProp55.xml><?xml version="1.0" encoding="utf-8"?>
<formControlPr xmlns="http://schemas.microsoft.com/office/spreadsheetml/2009/9/main" objectType="CheckBox" fmlaLink="$U$51" lockText="1"/>
</file>

<file path=xl/ctrlProps/ctrlProp56.xml><?xml version="1.0" encoding="utf-8"?>
<formControlPr xmlns="http://schemas.microsoft.com/office/spreadsheetml/2009/9/main" objectType="CheckBox" fmlaLink="$V$51" lockText="1"/>
</file>

<file path=xl/ctrlProps/ctrlProp57.xml><?xml version="1.0" encoding="utf-8"?>
<formControlPr xmlns="http://schemas.microsoft.com/office/spreadsheetml/2009/9/main" objectType="CheckBox" fmlaLink="$W$51" lockText="1"/>
</file>

<file path=xl/ctrlProps/ctrlProp58.xml><?xml version="1.0" encoding="utf-8"?>
<formControlPr xmlns="http://schemas.microsoft.com/office/spreadsheetml/2009/9/main" objectType="CheckBox" fmlaLink="$U$53" lockText="1"/>
</file>

<file path=xl/ctrlProps/ctrlProp59.xml><?xml version="1.0" encoding="utf-8"?>
<formControlPr xmlns="http://schemas.microsoft.com/office/spreadsheetml/2009/9/main" objectType="CheckBox" fmlaLink="$V$53" lockText="1"/>
</file>

<file path=xl/ctrlProps/ctrlProp6.xml><?xml version="1.0" encoding="utf-8"?>
<formControlPr xmlns="http://schemas.microsoft.com/office/spreadsheetml/2009/9/main" objectType="CheckBox" fmlaLink="$W$14" lockText="1"/>
</file>

<file path=xl/ctrlProps/ctrlProp60.xml><?xml version="1.0" encoding="utf-8"?>
<formControlPr xmlns="http://schemas.microsoft.com/office/spreadsheetml/2009/9/main" objectType="CheckBox" fmlaLink="$W$53" lockText="1"/>
</file>

<file path=xl/ctrlProps/ctrlProp61.xml><?xml version="1.0" encoding="utf-8"?>
<formControlPr xmlns="http://schemas.microsoft.com/office/spreadsheetml/2009/9/main" objectType="CheckBox" fmlaLink="$U$57" lockText="1"/>
</file>

<file path=xl/ctrlProps/ctrlProp62.xml><?xml version="1.0" encoding="utf-8"?>
<formControlPr xmlns="http://schemas.microsoft.com/office/spreadsheetml/2009/9/main" objectType="CheckBox" fmlaLink="$V$57" lockText="1"/>
</file>

<file path=xl/ctrlProps/ctrlProp63.xml><?xml version="1.0" encoding="utf-8"?>
<formControlPr xmlns="http://schemas.microsoft.com/office/spreadsheetml/2009/9/main" objectType="CheckBox" fmlaLink="$W$57" lockText="1"/>
</file>

<file path=xl/ctrlProps/ctrlProp64.xml><?xml version="1.0" encoding="utf-8"?>
<formControlPr xmlns="http://schemas.microsoft.com/office/spreadsheetml/2009/9/main" objectType="CheckBox" fmlaLink="$U$59" lockText="1"/>
</file>

<file path=xl/ctrlProps/ctrlProp65.xml><?xml version="1.0" encoding="utf-8"?>
<formControlPr xmlns="http://schemas.microsoft.com/office/spreadsheetml/2009/9/main" objectType="CheckBox" fmlaLink="$V$59" lockText="1"/>
</file>

<file path=xl/ctrlProps/ctrlProp66.xml><?xml version="1.0" encoding="utf-8"?>
<formControlPr xmlns="http://schemas.microsoft.com/office/spreadsheetml/2009/9/main" objectType="CheckBox" fmlaLink="$W$59" lockText="1"/>
</file>

<file path=xl/ctrlProps/ctrlProp67.xml><?xml version="1.0" encoding="utf-8"?>
<formControlPr xmlns="http://schemas.microsoft.com/office/spreadsheetml/2009/9/main" objectType="CheckBox" fmlaLink="$U$61" lockText="1"/>
</file>

<file path=xl/ctrlProps/ctrlProp68.xml><?xml version="1.0" encoding="utf-8"?>
<formControlPr xmlns="http://schemas.microsoft.com/office/spreadsheetml/2009/9/main" objectType="CheckBox" fmlaLink="$V$61" lockText="1"/>
</file>

<file path=xl/ctrlProps/ctrlProp69.xml><?xml version="1.0" encoding="utf-8"?>
<formControlPr xmlns="http://schemas.microsoft.com/office/spreadsheetml/2009/9/main" objectType="CheckBox" fmlaLink="$W$61" lockText="1"/>
</file>

<file path=xl/ctrlProps/ctrlProp7.xml><?xml version="1.0" encoding="utf-8"?>
<formControlPr xmlns="http://schemas.microsoft.com/office/spreadsheetml/2009/9/main" objectType="CheckBox" fmlaLink="$U$16" lockText="1"/>
</file>

<file path=xl/ctrlProps/ctrlProp70.xml><?xml version="1.0" encoding="utf-8"?>
<formControlPr xmlns="http://schemas.microsoft.com/office/spreadsheetml/2009/9/main" objectType="CheckBox" fmlaLink="$U$63" lockText="1"/>
</file>

<file path=xl/ctrlProps/ctrlProp71.xml><?xml version="1.0" encoding="utf-8"?>
<formControlPr xmlns="http://schemas.microsoft.com/office/spreadsheetml/2009/9/main" objectType="CheckBox" fmlaLink="$V$63" lockText="1"/>
</file>

<file path=xl/ctrlProps/ctrlProp72.xml><?xml version="1.0" encoding="utf-8"?>
<formControlPr xmlns="http://schemas.microsoft.com/office/spreadsheetml/2009/9/main" objectType="CheckBox" fmlaLink="$W$63" lockText="1"/>
</file>

<file path=xl/ctrlProps/ctrlProp73.xml><?xml version="1.0" encoding="utf-8"?>
<formControlPr xmlns="http://schemas.microsoft.com/office/spreadsheetml/2009/9/main" objectType="CheckBox" fmlaLink="$U$65" lockText="1"/>
</file>

<file path=xl/ctrlProps/ctrlProp74.xml><?xml version="1.0" encoding="utf-8"?>
<formControlPr xmlns="http://schemas.microsoft.com/office/spreadsheetml/2009/9/main" objectType="CheckBox" fmlaLink="$V$65" lockText="1"/>
</file>

<file path=xl/ctrlProps/ctrlProp75.xml><?xml version="1.0" encoding="utf-8"?>
<formControlPr xmlns="http://schemas.microsoft.com/office/spreadsheetml/2009/9/main" objectType="CheckBox" fmlaLink="$W$65" lockText="1"/>
</file>

<file path=xl/ctrlProps/ctrlProp76.xml><?xml version="1.0" encoding="utf-8"?>
<formControlPr xmlns="http://schemas.microsoft.com/office/spreadsheetml/2009/9/main" objectType="CheckBox" fmlaLink="$T$12"/>
</file>

<file path=xl/ctrlProps/ctrlProp77.xml><?xml version="1.0" encoding="utf-8"?>
<formControlPr xmlns="http://schemas.microsoft.com/office/spreadsheetml/2009/9/main" objectType="CheckBox" fmlaLink="$T$14" lockText="1"/>
</file>

<file path=xl/ctrlProps/ctrlProp78.xml><?xml version="1.0" encoding="utf-8"?>
<formControlPr xmlns="http://schemas.microsoft.com/office/spreadsheetml/2009/9/main" objectType="CheckBox" fmlaLink="$T$16" lockText="1"/>
</file>

<file path=xl/ctrlProps/ctrlProp79.xml><?xml version="1.0" encoding="utf-8"?>
<formControlPr xmlns="http://schemas.microsoft.com/office/spreadsheetml/2009/9/main" objectType="CheckBox" fmlaLink="$T$18" lockText="1"/>
</file>

<file path=xl/ctrlProps/ctrlProp8.xml><?xml version="1.0" encoding="utf-8"?>
<formControlPr xmlns="http://schemas.microsoft.com/office/spreadsheetml/2009/9/main" objectType="CheckBox" fmlaLink="$V$16" lockText="1"/>
</file>

<file path=xl/ctrlProps/ctrlProp80.xml><?xml version="1.0" encoding="utf-8"?>
<formControlPr xmlns="http://schemas.microsoft.com/office/spreadsheetml/2009/9/main" objectType="CheckBox" fmlaLink="$T$20" lockText="1"/>
</file>

<file path=xl/ctrlProps/ctrlProp81.xml><?xml version="1.0" encoding="utf-8"?>
<formControlPr xmlns="http://schemas.microsoft.com/office/spreadsheetml/2009/9/main" objectType="CheckBox" fmlaLink="$T$23" lockText="1"/>
</file>

<file path=xl/ctrlProps/ctrlProp82.xml><?xml version="1.0" encoding="utf-8"?>
<formControlPr xmlns="http://schemas.microsoft.com/office/spreadsheetml/2009/9/main" objectType="CheckBox" fmlaLink="$T$25" lockText="1"/>
</file>

<file path=xl/ctrlProps/ctrlProp83.xml><?xml version="1.0" encoding="utf-8"?>
<formControlPr xmlns="http://schemas.microsoft.com/office/spreadsheetml/2009/9/main" objectType="CheckBox" fmlaLink="$T$27" lockText="1"/>
</file>

<file path=xl/ctrlProps/ctrlProp84.xml><?xml version="1.0" encoding="utf-8"?>
<formControlPr xmlns="http://schemas.microsoft.com/office/spreadsheetml/2009/9/main" objectType="CheckBox" fmlaLink="$T$29" lockText="1"/>
</file>

<file path=xl/ctrlProps/ctrlProp85.xml><?xml version="1.0" encoding="utf-8"?>
<formControlPr xmlns="http://schemas.microsoft.com/office/spreadsheetml/2009/9/main" objectType="CheckBox" fmlaLink="$T$31" lockText="1"/>
</file>

<file path=xl/ctrlProps/ctrlProp86.xml><?xml version="1.0" encoding="utf-8"?>
<formControlPr xmlns="http://schemas.microsoft.com/office/spreadsheetml/2009/9/main" objectType="CheckBox" fmlaLink="$T$33" lockText="1"/>
</file>

<file path=xl/ctrlProps/ctrlProp87.xml><?xml version="1.0" encoding="utf-8"?>
<formControlPr xmlns="http://schemas.microsoft.com/office/spreadsheetml/2009/9/main" objectType="CheckBox" fmlaLink="$T$35" lockText="1"/>
</file>

<file path=xl/ctrlProps/ctrlProp88.xml><?xml version="1.0" encoding="utf-8"?>
<formControlPr xmlns="http://schemas.microsoft.com/office/spreadsheetml/2009/9/main" objectType="CheckBox" fmlaLink="$T$37" lockText="1"/>
</file>

<file path=xl/ctrlProps/ctrlProp89.xml><?xml version="1.0" encoding="utf-8"?>
<formControlPr xmlns="http://schemas.microsoft.com/office/spreadsheetml/2009/9/main" objectType="CheckBox" fmlaLink="$T$39" lockText="1"/>
</file>

<file path=xl/ctrlProps/ctrlProp9.xml><?xml version="1.0" encoding="utf-8"?>
<formControlPr xmlns="http://schemas.microsoft.com/office/spreadsheetml/2009/9/main" objectType="CheckBox" fmlaLink="$W$16" lockText="1"/>
</file>

<file path=xl/ctrlProps/ctrlProp90.xml><?xml version="1.0" encoding="utf-8"?>
<formControlPr xmlns="http://schemas.microsoft.com/office/spreadsheetml/2009/9/main" objectType="CheckBox" fmlaLink="$T$41" lockText="1"/>
</file>

<file path=xl/ctrlProps/ctrlProp91.xml><?xml version="1.0" encoding="utf-8"?>
<formControlPr xmlns="http://schemas.microsoft.com/office/spreadsheetml/2009/9/main" objectType="CheckBox" fmlaLink="$T$45" lockText="1"/>
</file>

<file path=xl/ctrlProps/ctrlProp92.xml><?xml version="1.0" encoding="utf-8"?>
<formControlPr xmlns="http://schemas.microsoft.com/office/spreadsheetml/2009/9/main" objectType="CheckBox" fmlaLink="$T$47" lockText="1"/>
</file>

<file path=xl/ctrlProps/ctrlProp93.xml><?xml version="1.0" encoding="utf-8"?>
<formControlPr xmlns="http://schemas.microsoft.com/office/spreadsheetml/2009/9/main" objectType="CheckBox" fmlaLink="$T$49" lockText="1"/>
</file>

<file path=xl/ctrlProps/ctrlProp94.xml><?xml version="1.0" encoding="utf-8"?>
<formControlPr xmlns="http://schemas.microsoft.com/office/spreadsheetml/2009/9/main" objectType="CheckBox" fmlaLink="$T$51" lockText="1"/>
</file>

<file path=xl/ctrlProps/ctrlProp95.xml><?xml version="1.0" encoding="utf-8"?>
<formControlPr xmlns="http://schemas.microsoft.com/office/spreadsheetml/2009/9/main" objectType="CheckBox" fmlaLink="$T$53" lockText="1"/>
</file>

<file path=xl/ctrlProps/ctrlProp96.xml><?xml version="1.0" encoding="utf-8"?>
<formControlPr xmlns="http://schemas.microsoft.com/office/spreadsheetml/2009/9/main" objectType="CheckBox" fmlaLink="$T$57" lockText="1"/>
</file>

<file path=xl/ctrlProps/ctrlProp97.xml><?xml version="1.0" encoding="utf-8"?>
<formControlPr xmlns="http://schemas.microsoft.com/office/spreadsheetml/2009/9/main" objectType="CheckBox" fmlaLink="$T$59" lockText="1"/>
</file>

<file path=xl/ctrlProps/ctrlProp98.xml><?xml version="1.0" encoding="utf-8"?>
<formControlPr xmlns="http://schemas.microsoft.com/office/spreadsheetml/2009/9/main" objectType="CheckBox" fmlaLink="$T$61" lockText="1"/>
</file>

<file path=xl/ctrlProps/ctrlProp99.xml><?xml version="1.0" encoding="utf-8"?>
<formControlPr xmlns="http://schemas.microsoft.com/office/spreadsheetml/2009/9/main" objectType="CheckBox" fmlaLink="$T$63" lockText="1"/>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1.png"/><Relationship Id="rId1" Type="http://schemas.openxmlformats.org/officeDocument/2006/relationships/hyperlink" Target="#'Input Menu'!A1"/><Relationship Id="rId4" Type="http://schemas.openxmlformats.org/officeDocument/2006/relationships/image" Target="../media/image2.png"/></Relationships>
</file>

<file path=xl/drawings/_rels/drawing10.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4.jpg"/><Relationship Id="rId1" Type="http://schemas.openxmlformats.org/officeDocument/2006/relationships/hyperlink" Target="#'Main Menu'!A1"/><Relationship Id="rId4" Type="http://schemas.openxmlformats.org/officeDocument/2006/relationships/chart" Target="../charts/chart5.xml"/></Relationships>
</file>

<file path=xl/drawings/_rels/drawing11.xml.rels><?xml version="1.0" encoding="UTF-8" standalone="yes"?>
<Relationships xmlns="http://schemas.openxmlformats.org/package/2006/relationships"><Relationship Id="rId3" Type="http://schemas.openxmlformats.org/officeDocument/2006/relationships/image" Target="../media/image4.jpg"/><Relationship Id="rId2" Type="http://schemas.openxmlformats.org/officeDocument/2006/relationships/hyperlink" Target="#'Main Menu'!A1"/><Relationship Id="rId1" Type="http://schemas.openxmlformats.org/officeDocument/2006/relationships/chart" Target="../charts/chart6.xml"/><Relationship Id="rId4" Type="http://schemas.openxmlformats.org/officeDocument/2006/relationships/image" Target="../media/image2.png"/></Relationships>
</file>

<file path=xl/drawings/_rels/drawing12.xml.rels><?xml version="1.0" encoding="UTF-8" standalone="yes"?>
<Relationships xmlns="http://schemas.openxmlformats.org/package/2006/relationships"><Relationship Id="rId3" Type="http://schemas.openxmlformats.org/officeDocument/2006/relationships/image" Target="../media/image4.jpg"/><Relationship Id="rId2" Type="http://schemas.openxmlformats.org/officeDocument/2006/relationships/hyperlink" Target="#'Main Menu'!A1"/><Relationship Id="rId1" Type="http://schemas.openxmlformats.org/officeDocument/2006/relationships/chart" Target="../charts/chart7.xml"/><Relationship Id="rId4" Type="http://schemas.openxmlformats.org/officeDocument/2006/relationships/image" Target="../media/image2.png"/></Relationships>
</file>

<file path=xl/drawings/_rels/drawing1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4.jpg"/><Relationship Id="rId1" Type="http://schemas.openxmlformats.org/officeDocument/2006/relationships/hyperlink" Target="#'Main Menu'!A1"/><Relationship Id="rId4"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4.jpg"/><Relationship Id="rId1" Type="http://schemas.openxmlformats.org/officeDocument/2006/relationships/hyperlink" Target="#'Main Menu'!A1"/><Relationship Id="rId4" Type="http://schemas.openxmlformats.org/officeDocument/2006/relationships/chart" Target="../charts/chart9.xml"/></Relationships>
</file>

<file path=xl/drawings/_rels/drawing1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4.jpg"/><Relationship Id="rId1" Type="http://schemas.openxmlformats.org/officeDocument/2006/relationships/hyperlink" Target="#'Main Menu'!A1"/><Relationship Id="rId4" Type="http://schemas.openxmlformats.org/officeDocument/2006/relationships/chart" Target="../charts/chart10.xml"/></Relationships>
</file>

<file path=xl/drawings/_rels/drawing1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4.jpg"/><Relationship Id="rId1" Type="http://schemas.openxmlformats.org/officeDocument/2006/relationships/hyperlink" Target="#'Main Menu'!A1"/><Relationship Id="rId4" Type="http://schemas.openxmlformats.org/officeDocument/2006/relationships/chart" Target="../charts/chart11.xml"/></Relationships>
</file>

<file path=xl/drawings/_rels/drawing1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4.jpg"/><Relationship Id="rId1" Type="http://schemas.openxmlformats.org/officeDocument/2006/relationships/hyperlink" Target="#'Main Menu'!A1"/><Relationship Id="rId4" Type="http://schemas.openxmlformats.org/officeDocument/2006/relationships/chart" Target="../charts/chart12.xml"/></Relationships>
</file>

<file path=xl/drawings/_rels/drawing1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4.jpg"/><Relationship Id="rId1" Type="http://schemas.openxmlformats.org/officeDocument/2006/relationships/hyperlink" Target="#'Main Menu'!A1"/><Relationship Id="rId4" Type="http://schemas.openxmlformats.org/officeDocument/2006/relationships/chart" Target="../charts/chart13.xml"/></Relationships>
</file>

<file path=xl/drawings/_rels/drawing19.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4.jpg"/><Relationship Id="rId1" Type="http://schemas.openxmlformats.org/officeDocument/2006/relationships/hyperlink" Target="#'Main Menu'!A1"/><Relationship Id="rId4"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2.wdp"/><Relationship Id="rId1" Type="http://schemas.openxmlformats.org/officeDocument/2006/relationships/image" Target="../media/image3.png"/><Relationship Id="rId4" Type="http://schemas.openxmlformats.org/officeDocument/2006/relationships/hyperlink" Target="#Sheet1!A1"/></Relationships>
</file>

<file path=xl/drawings/_rels/drawing20.xml.rels><?xml version="1.0" encoding="UTF-8" standalone="yes"?>
<Relationships xmlns="http://schemas.openxmlformats.org/package/2006/relationships"><Relationship Id="rId3" Type="http://schemas.openxmlformats.org/officeDocument/2006/relationships/image" Target="../media/image4.jpg"/><Relationship Id="rId2" Type="http://schemas.openxmlformats.org/officeDocument/2006/relationships/hyperlink" Target="#'Main Menu'!A1"/><Relationship Id="rId1" Type="http://schemas.openxmlformats.org/officeDocument/2006/relationships/chart" Target="../charts/chart15.xml"/><Relationship Id="rId4" Type="http://schemas.openxmlformats.org/officeDocument/2006/relationships/image" Target="../media/image2.png"/></Relationships>
</file>

<file path=xl/drawings/_rels/drawing2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4.jpg"/><Relationship Id="rId1" Type="http://schemas.openxmlformats.org/officeDocument/2006/relationships/hyperlink" Target="#'Main Menu'!A1"/><Relationship Id="rId4" Type="http://schemas.openxmlformats.org/officeDocument/2006/relationships/chart" Target="../charts/chart16.xml"/></Relationships>
</file>

<file path=xl/drawings/_rels/drawing2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4.jpg"/><Relationship Id="rId1" Type="http://schemas.openxmlformats.org/officeDocument/2006/relationships/hyperlink" Target="#'Main Menu'!A1"/><Relationship Id="rId4" Type="http://schemas.openxmlformats.org/officeDocument/2006/relationships/chart" Target="../charts/chart17.xml"/></Relationships>
</file>

<file path=xl/drawings/_rels/drawing23.xml.rels><?xml version="1.0" encoding="UTF-8" standalone="yes"?>
<Relationships xmlns="http://schemas.openxmlformats.org/package/2006/relationships"><Relationship Id="rId3" Type="http://schemas.openxmlformats.org/officeDocument/2006/relationships/image" Target="../media/image4.jpg"/><Relationship Id="rId2" Type="http://schemas.openxmlformats.org/officeDocument/2006/relationships/hyperlink" Target="#'Main Menu'!A1"/><Relationship Id="rId1" Type="http://schemas.openxmlformats.org/officeDocument/2006/relationships/chart" Target="../charts/chart18.xml"/><Relationship Id="rId4" Type="http://schemas.openxmlformats.org/officeDocument/2006/relationships/image" Target="../media/image2.png"/></Relationships>
</file>

<file path=xl/drawings/_rels/drawing2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4.jpg"/><Relationship Id="rId1" Type="http://schemas.openxmlformats.org/officeDocument/2006/relationships/hyperlink" Target="#'Main Menu'!A1"/><Relationship Id="rId4" Type="http://schemas.openxmlformats.org/officeDocument/2006/relationships/chart" Target="../charts/chart19.xml"/></Relationships>
</file>

<file path=xl/drawings/_rels/drawing25.xml.rels><?xml version="1.0" encoding="UTF-8" standalone="yes"?>
<Relationships xmlns="http://schemas.openxmlformats.org/package/2006/relationships"><Relationship Id="rId1" Type="http://schemas.openxmlformats.org/officeDocument/2006/relationships/hyperlink" Target="#'Main Menu'!A1"/></Relationships>
</file>

<file path=xl/drawings/_rels/drawing3.xml.rels><?xml version="1.0" encoding="UTF-8" standalone="yes"?>
<Relationships xmlns="http://schemas.openxmlformats.org/package/2006/relationships"><Relationship Id="rId1" Type="http://schemas.openxmlformats.org/officeDocument/2006/relationships/hyperlink" Target="#'Input Menu'!A1"/></Relationships>
</file>

<file path=xl/drawings/_rels/drawing4.xml.rels><?xml version="1.0" encoding="UTF-8" standalone="yes"?>
<Relationships xmlns="http://schemas.openxmlformats.org/package/2006/relationships"><Relationship Id="rId3" Type="http://schemas.openxmlformats.org/officeDocument/2006/relationships/hyperlink" Target="#'Document Analysis, Obs. Discuss'!A1"/><Relationship Id="rId2" Type="http://schemas.openxmlformats.org/officeDocument/2006/relationships/image" Target="../media/image2.png"/><Relationship Id="rId1" Type="http://schemas.openxmlformats.org/officeDocument/2006/relationships/image" Target="../media/image4.jpg"/><Relationship Id="rId4" Type="http://schemas.openxmlformats.org/officeDocument/2006/relationships/hyperlink" Target="#'Input Menu'!A1"/></Relationships>
</file>

<file path=xl/drawings/_rels/drawing5.xml.rels><?xml version="1.0" encoding="UTF-8" standalone="yes"?>
<Relationships xmlns="http://schemas.openxmlformats.org/package/2006/relationships"><Relationship Id="rId3" Type="http://schemas.openxmlformats.org/officeDocument/2006/relationships/image" Target="../media/image4.jpg"/><Relationship Id="rId2" Type="http://schemas.openxmlformats.org/officeDocument/2006/relationships/hyperlink" Target="#'Main Menu'!A1"/><Relationship Id="rId1" Type="http://schemas.openxmlformats.org/officeDocument/2006/relationships/chart" Target="../charts/chart1.xml"/><Relationship Id="rId4" Type="http://schemas.openxmlformats.org/officeDocument/2006/relationships/image" Target="../media/image2.png"/></Relationships>
</file>

<file path=xl/drawings/_rels/drawing6.xml.rels><?xml version="1.0" encoding="UTF-8" standalone="yes"?>
<Relationships xmlns="http://schemas.openxmlformats.org/package/2006/relationships"><Relationship Id="rId3" Type="http://schemas.openxmlformats.org/officeDocument/2006/relationships/image" Target="../media/image4.jpg"/><Relationship Id="rId2" Type="http://schemas.openxmlformats.org/officeDocument/2006/relationships/hyperlink" Target="#'Main Menu'!A1"/><Relationship Id="rId1" Type="http://schemas.openxmlformats.org/officeDocument/2006/relationships/chart" Target="../charts/chart2.xml"/><Relationship Id="rId4" Type="http://schemas.openxmlformats.org/officeDocument/2006/relationships/image" Target="../media/image2.png"/></Relationships>
</file>

<file path=xl/drawings/_rels/drawing7.xml.rels><?xml version="1.0" encoding="UTF-8" standalone="yes"?>
<Relationships xmlns="http://schemas.openxmlformats.org/package/2006/relationships"><Relationship Id="rId3" Type="http://schemas.openxmlformats.org/officeDocument/2006/relationships/image" Target="../media/image4.jpg"/><Relationship Id="rId2" Type="http://schemas.openxmlformats.org/officeDocument/2006/relationships/hyperlink" Target="#'Main Menu'!A1"/><Relationship Id="rId1" Type="http://schemas.openxmlformats.org/officeDocument/2006/relationships/chart" Target="../charts/chart3.xml"/><Relationship Id="rId4" Type="http://schemas.openxmlformats.org/officeDocument/2006/relationships/image" Target="../media/image2.png"/></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4.jpg"/><Relationship Id="rId1" Type="http://schemas.openxmlformats.org/officeDocument/2006/relationships/hyperlink" Target="#'Input Menu'!A1"/></Relationships>
</file>

<file path=xl/drawings/_rels/drawing9.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4.jpg"/><Relationship Id="rId1" Type="http://schemas.openxmlformats.org/officeDocument/2006/relationships/hyperlink" Target="#'Main Menu'!A1"/><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19050</xdr:rowOff>
    </xdr:from>
    <xdr:to>
      <xdr:col>4</xdr:col>
      <xdr:colOff>438150</xdr:colOff>
      <xdr:row>10</xdr:row>
      <xdr:rowOff>9525</xdr:rowOff>
    </xdr:to>
    <xdr:grpSp>
      <xdr:nvGrpSpPr>
        <xdr:cNvPr id="5" name="Group 4"/>
        <xdr:cNvGrpSpPr/>
      </xdr:nvGrpSpPr>
      <xdr:grpSpPr>
        <a:xfrm>
          <a:off x="0" y="933450"/>
          <a:ext cx="5886450" cy="857250"/>
          <a:chOff x="0" y="-123825"/>
          <a:chExt cx="5886450" cy="857250"/>
        </a:xfrm>
      </xdr:grpSpPr>
      <xdr:sp macro="" textlink="">
        <xdr:nvSpPr>
          <xdr:cNvPr id="3" name="Rounded Rectangle 2"/>
          <xdr:cNvSpPr/>
        </xdr:nvSpPr>
        <xdr:spPr>
          <a:xfrm>
            <a:off x="0" y="-95250"/>
            <a:ext cx="5886450" cy="8286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 name="Rectangle 1"/>
          <xdr:cNvSpPr/>
        </xdr:nvSpPr>
        <xdr:spPr>
          <a:xfrm>
            <a:off x="461351" y="-123825"/>
            <a:ext cx="4887556" cy="742950"/>
          </a:xfrm>
          <a:prstGeom prst="rect">
            <a:avLst/>
          </a:prstGeom>
          <a:noFill/>
        </xdr:spPr>
        <xdr:txBody>
          <a:bodyPr wrap="none" lIns="91440" tIns="45720" rIns="91440" bIns="45720">
            <a:noAutofit/>
          </a:bodyPr>
          <a:lstStyle/>
          <a:p>
            <a:pPr algn="ctr"/>
            <a:r>
              <a:rPr lang="en-US" sz="54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rPr>
              <a:t>Profile of School</a:t>
            </a:r>
          </a:p>
        </xdr:txBody>
      </xdr:sp>
    </xdr:grpSp>
    <xdr:clientData/>
  </xdr:twoCellAnchor>
  <xdr:twoCellAnchor>
    <xdr:from>
      <xdr:col>5</xdr:col>
      <xdr:colOff>409575</xdr:colOff>
      <xdr:row>5</xdr:row>
      <xdr:rowOff>114300</xdr:rowOff>
    </xdr:from>
    <xdr:to>
      <xdr:col>6</xdr:col>
      <xdr:colOff>561975</xdr:colOff>
      <xdr:row>9</xdr:row>
      <xdr:rowOff>0</xdr:rowOff>
    </xdr:to>
    <xdr:sp macro="" textlink="">
      <xdr:nvSpPr>
        <xdr:cNvPr id="4" name="Left Arrow 3">
          <a:hlinkClick xmlns:r="http://schemas.openxmlformats.org/officeDocument/2006/relationships" r:id="rId1"/>
        </xdr:cNvPr>
        <xdr:cNvSpPr/>
      </xdr:nvSpPr>
      <xdr:spPr>
        <a:xfrm>
          <a:off x="6305550" y="1219200"/>
          <a:ext cx="762000" cy="5619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back</a:t>
          </a:r>
        </a:p>
      </xdr:txBody>
    </xdr:sp>
    <xdr:clientData fPrintsWithSheet="0"/>
  </xdr:twoCellAnchor>
  <xdr:twoCellAnchor editAs="oneCell">
    <xdr:from>
      <xdr:col>0</xdr:col>
      <xdr:colOff>133351</xdr:colOff>
      <xdr:row>0</xdr:row>
      <xdr:rowOff>0</xdr:rowOff>
    </xdr:from>
    <xdr:to>
      <xdr:col>0</xdr:col>
      <xdr:colOff>895351</xdr:colOff>
      <xdr:row>3</xdr:row>
      <xdr:rowOff>64604</xdr:rowOff>
    </xdr:to>
    <xdr:pic>
      <xdr:nvPicPr>
        <xdr:cNvPr id="6" name="Picture 5"/>
        <xdr:cNvPicPr>
          <a:picLocks noChangeAspect="1"/>
        </xdr:cNvPicPr>
      </xdr:nvPicPr>
      <xdr:blipFill rotWithShape="1">
        <a:blip xmlns:r="http://schemas.openxmlformats.org/officeDocument/2006/relationships" r:embed="rId2" cstate="print">
          <a:extLst>
            <a:ext uri="{BEBA8EAE-BF5A-486C-A8C5-ECC9F3942E4B}">
              <a14:imgProps xmlns:a14="http://schemas.microsoft.com/office/drawing/2010/main">
                <a14:imgLayer r:embed="rId3">
                  <a14:imgEffect>
                    <a14:brightnessContrast bright="-20000" contrast="20000"/>
                  </a14:imgEffect>
                </a14:imgLayer>
              </a14:imgProps>
            </a:ext>
            <a:ext uri="{28A0092B-C50C-407E-A947-70E740481C1C}">
              <a14:useLocalDpi xmlns:a14="http://schemas.microsoft.com/office/drawing/2010/main" val="0"/>
            </a:ext>
          </a:extLst>
        </a:blip>
        <a:srcRect l="1" t="1" r="2705" b="2272"/>
        <a:stretch/>
      </xdr:blipFill>
      <xdr:spPr>
        <a:xfrm>
          <a:off x="133351" y="0"/>
          <a:ext cx="762000" cy="712304"/>
        </a:xfrm>
        <a:prstGeom prst="ellipse">
          <a:avLst/>
        </a:prstGeom>
      </xdr:spPr>
    </xdr:pic>
    <xdr:clientData/>
  </xdr:twoCellAnchor>
  <xdr:twoCellAnchor editAs="oneCell">
    <xdr:from>
      <xdr:col>3</xdr:col>
      <xdr:colOff>434063</xdr:colOff>
      <xdr:row>0</xdr:row>
      <xdr:rowOff>0</xdr:rowOff>
    </xdr:from>
    <xdr:to>
      <xdr:col>4</xdr:col>
      <xdr:colOff>327026</xdr:colOff>
      <xdr:row>3</xdr:row>
      <xdr:rowOff>61037</xdr:rowOff>
    </xdr:to>
    <xdr:pic>
      <xdr:nvPicPr>
        <xdr:cNvPr id="7" name="Picture 6"/>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25063" y="0"/>
          <a:ext cx="1150263" cy="708737"/>
        </a:xfrm>
        <a:prstGeom prst="rect">
          <a:avLst/>
        </a:prstGeom>
      </xdr:spPr>
    </xdr:pic>
    <xdr:clientData/>
  </xdr:twoCellAnchor>
  <xdr:twoCellAnchor>
    <xdr:from>
      <xdr:col>0</xdr:col>
      <xdr:colOff>9525</xdr:colOff>
      <xdr:row>3</xdr:row>
      <xdr:rowOff>85725</xdr:rowOff>
    </xdr:from>
    <xdr:to>
      <xdr:col>4</xdr:col>
      <xdr:colOff>400050</xdr:colOff>
      <xdr:row>3</xdr:row>
      <xdr:rowOff>85726</xdr:rowOff>
    </xdr:to>
    <xdr:cxnSp macro="">
      <xdr:nvCxnSpPr>
        <xdr:cNvPr id="9" name="Straight Connector 8"/>
        <xdr:cNvCxnSpPr/>
      </xdr:nvCxnSpPr>
      <xdr:spPr>
        <a:xfrm flipV="1">
          <a:off x="9525" y="733425"/>
          <a:ext cx="583882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9525</xdr:colOff>
      <xdr:row>3</xdr:row>
      <xdr:rowOff>114300</xdr:rowOff>
    </xdr:from>
    <xdr:to>
      <xdr:col>4</xdr:col>
      <xdr:colOff>400050</xdr:colOff>
      <xdr:row>3</xdr:row>
      <xdr:rowOff>114301</xdr:rowOff>
    </xdr:to>
    <xdr:cxnSp macro="">
      <xdr:nvCxnSpPr>
        <xdr:cNvPr id="14" name="Straight Connector 13"/>
        <xdr:cNvCxnSpPr/>
      </xdr:nvCxnSpPr>
      <xdr:spPr>
        <a:xfrm flipV="1">
          <a:off x="9525" y="762000"/>
          <a:ext cx="583882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28575</xdr:colOff>
      <xdr:row>103</xdr:row>
      <xdr:rowOff>38100</xdr:rowOff>
    </xdr:from>
    <xdr:to>
      <xdr:col>2</xdr:col>
      <xdr:colOff>800100</xdr:colOff>
      <xdr:row>103</xdr:row>
      <xdr:rowOff>38100</xdr:rowOff>
    </xdr:to>
    <xdr:cxnSp macro="">
      <xdr:nvCxnSpPr>
        <xdr:cNvPr id="2" name="Straight Connector 1"/>
        <xdr:cNvCxnSpPr/>
      </xdr:nvCxnSpPr>
      <xdr:spPr>
        <a:xfrm>
          <a:off x="876300" y="20526375"/>
          <a:ext cx="1733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103</xdr:row>
      <xdr:rowOff>38100</xdr:rowOff>
    </xdr:from>
    <xdr:to>
      <xdr:col>5</xdr:col>
      <xdr:colOff>457200</xdr:colOff>
      <xdr:row>103</xdr:row>
      <xdr:rowOff>38100</xdr:rowOff>
    </xdr:to>
    <xdr:cxnSp macro="">
      <xdr:nvCxnSpPr>
        <xdr:cNvPr id="3" name="Straight Connector 2"/>
        <xdr:cNvCxnSpPr/>
      </xdr:nvCxnSpPr>
      <xdr:spPr>
        <a:xfrm>
          <a:off x="3438525" y="20526375"/>
          <a:ext cx="19621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828675</xdr:colOff>
      <xdr:row>107</xdr:row>
      <xdr:rowOff>38100</xdr:rowOff>
    </xdr:from>
    <xdr:to>
      <xdr:col>2</xdr:col>
      <xdr:colOff>752475</xdr:colOff>
      <xdr:row>107</xdr:row>
      <xdr:rowOff>38100</xdr:rowOff>
    </xdr:to>
    <xdr:cxnSp macro="">
      <xdr:nvCxnSpPr>
        <xdr:cNvPr id="4" name="Straight Connector 3"/>
        <xdr:cNvCxnSpPr/>
      </xdr:nvCxnSpPr>
      <xdr:spPr>
        <a:xfrm>
          <a:off x="828675" y="21288375"/>
          <a:ext cx="17811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76200</xdr:colOff>
      <xdr:row>107</xdr:row>
      <xdr:rowOff>38100</xdr:rowOff>
    </xdr:from>
    <xdr:to>
      <xdr:col>5</xdr:col>
      <xdr:colOff>409575</xdr:colOff>
      <xdr:row>107</xdr:row>
      <xdr:rowOff>38100</xdr:rowOff>
    </xdr:to>
    <xdr:cxnSp macro="">
      <xdr:nvCxnSpPr>
        <xdr:cNvPr id="5" name="Straight Connector 4"/>
        <xdr:cNvCxnSpPr/>
      </xdr:nvCxnSpPr>
      <xdr:spPr>
        <a:xfrm>
          <a:off x="3390900" y="21288375"/>
          <a:ext cx="19621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1123950</xdr:colOff>
      <xdr:row>112</xdr:row>
      <xdr:rowOff>38100</xdr:rowOff>
    </xdr:from>
    <xdr:to>
      <xdr:col>4</xdr:col>
      <xdr:colOff>1076325</xdr:colOff>
      <xdr:row>112</xdr:row>
      <xdr:rowOff>38100</xdr:rowOff>
    </xdr:to>
    <xdr:cxnSp macro="">
      <xdr:nvCxnSpPr>
        <xdr:cNvPr id="6" name="Straight Connector 5"/>
        <xdr:cNvCxnSpPr/>
      </xdr:nvCxnSpPr>
      <xdr:spPr>
        <a:xfrm>
          <a:off x="1971675" y="22240875"/>
          <a:ext cx="24193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273326</xdr:colOff>
      <xdr:row>0</xdr:row>
      <xdr:rowOff>24847</xdr:rowOff>
    </xdr:from>
    <xdr:to>
      <xdr:col>12</xdr:col>
      <xdr:colOff>244337</xdr:colOff>
      <xdr:row>2</xdr:row>
      <xdr:rowOff>84600</xdr:rowOff>
    </xdr:to>
    <xdr:sp macro="" textlink="">
      <xdr:nvSpPr>
        <xdr:cNvPr id="8" name="Left Arrow 7">
          <a:hlinkClick xmlns:r="http://schemas.openxmlformats.org/officeDocument/2006/relationships" r:id="rId1"/>
        </xdr:cNvPr>
        <xdr:cNvSpPr/>
      </xdr:nvSpPr>
      <xdr:spPr>
        <a:xfrm>
          <a:off x="6578876" y="24847"/>
          <a:ext cx="580611" cy="44075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back</a:t>
          </a:r>
        </a:p>
      </xdr:txBody>
    </xdr:sp>
    <xdr:clientData fPrintsWithSheet="0"/>
  </xdr:twoCellAnchor>
  <xdr:twoCellAnchor>
    <xdr:from>
      <xdr:col>4</xdr:col>
      <xdr:colOff>24850</xdr:colOff>
      <xdr:row>11</xdr:row>
      <xdr:rowOff>41413</xdr:rowOff>
    </xdr:from>
    <xdr:to>
      <xdr:col>4</xdr:col>
      <xdr:colOff>1606828</xdr:colOff>
      <xdr:row>16</xdr:row>
      <xdr:rowOff>400879</xdr:rowOff>
    </xdr:to>
    <xdr:sp macro="" textlink="">
      <xdr:nvSpPr>
        <xdr:cNvPr id="9" name="TextBox 8"/>
        <xdr:cNvSpPr txBox="1"/>
      </xdr:nvSpPr>
      <xdr:spPr>
        <a:xfrm>
          <a:off x="3339550" y="1917838"/>
          <a:ext cx="1581978" cy="14834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A. Enrolment Increase                </a:t>
          </a:r>
        </a:p>
        <a:p>
          <a:r>
            <a:rPr lang="en-US" sz="800"/>
            <a:t> 0- No evidence                                       </a:t>
          </a:r>
        </a:p>
        <a:p>
          <a:r>
            <a:rPr lang="en-US" sz="800"/>
            <a:t>  1- Marginal: At least 5% Inc.                                          </a:t>
          </a:r>
        </a:p>
        <a:p>
          <a:r>
            <a:rPr lang="en-US" sz="800"/>
            <a:t>  2-Average: At least 7% Inc.                                       </a:t>
          </a:r>
        </a:p>
        <a:p>
          <a:r>
            <a:rPr lang="en-US" sz="800"/>
            <a:t>  3-High: At least 10% Inc.       </a:t>
          </a:r>
        </a:p>
        <a:p>
          <a:r>
            <a:rPr lang="en-US" sz="800"/>
            <a:t> </a:t>
          </a:r>
        </a:p>
        <a:p>
          <a:r>
            <a:rPr lang="en-US" sz="800"/>
            <a:t> B. Justification: Enrolment Rate based on Community Mapping     </a:t>
          </a:r>
        </a:p>
        <a:p>
          <a:r>
            <a:rPr lang="en-US" sz="800"/>
            <a:t>  1. Marginal: At least 85%       </a:t>
          </a:r>
        </a:p>
        <a:p>
          <a:r>
            <a:rPr lang="en-US" sz="800"/>
            <a:t>  2. Average: At least 90%      </a:t>
          </a:r>
        </a:p>
        <a:p>
          <a:r>
            <a:rPr lang="en-US" sz="800"/>
            <a:t>   3. High: At least 95% </a:t>
          </a:r>
        </a:p>
      </xdr:txBody>
    </xdr:sp>
    <xdr:clientData/>
  </xdr:twoCellAnchor>
  <xdr:twoCellAnchor>
    <xdr:from>
      <xdr:col>4</xdr:col>
      <xdr:colOff>33131</xdr:colOff>
      <xdr:row>17</xdr:row>
      <xdr:rowOff>49695</xdr:rowOff>
    </xdr:from>
    <xdr:to>
      <xdr:col>4</xdr:col>
      <xdr:colOff>1595231</xdr:colOff>
      <xdr:row>22</xdr:row>
      <xdr:rowOff>62533</xdr:rowOff>
    </xdr:to>
    <xdr:sp macro="" textlink="">
      <xdr:nvSpPr>
        <xdr:cNvPr id="10" name="TextBox 9"/>
        <xdr:cNvSpPr txBox="1"/>
      </xdr:nvSpPr>
      <xdr:spPr>
        <a:xfrm>
          <a:off x="3347831" y="3459645"/>
          <a:ext cx="1562100" cy="92723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                                                                    1. Marginal: At least 5% dec.                                             2. Average: At least 2% dec.                                              3. High: Has 0 Dropout rate or less than 2%</a:t>
          </a:r>
        </a:p>
      </xdr:txBody>
    </xdr:sp>
    <xdr:clientData/>
  </xdr:twoCellAnchor>
  <xdr:twoCellAnchor>
    <xdr:from>
      <xdr:col>4</xdr:col>
      <xdr:colOff>49696</xdr:colOff>
      <xdr:row>29</xdr:row>
      <xdr:rowOff>41413</xdr:rowOff>
    </xdr:from>
    <xdr:to>
      <xdr:col>4</xdr:col>
      <xdr:colOff>1573696</xdr:colOff>
      <xdr:row>34</xdr:row>
      <xdr:rowOff>60463</xdr:rowOff>
    </xdr:to>
    <xdr:sp macro="" textlink="">
      <xdr:nvSpPr>
        <xdr:cNvPr id="12" name="TextBox 11"/>
        <xdr:cNvSpPr txBox="1"/>
      </xdr:nvSpPr>
      <xdr:spPr>
        <a:xfrm>
          <a:off x="3364396" y="5699263"/>
          <a:ext cx="1524000" cy="971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0 - No evidence                               </a:t>
          </a:r>
        </a:p>
        <a:p>
          <a:r>
            <a:rPr lang="en-US" sz="900"/>
            <a:t>1-Marginal: At least 5% Inc                                             2. Average: At least 7% Inc                                         3. High: At least 10% Inc </a:t>
          </a:r>
        </a:p>
        <a:p>
          <a:r>
            <a:rPr lang="en-US" sz="900"/>
            <a:t>or 95% CS</a:t>
          </a:r>
        </a:p>
      </xdr:txBody>
    </xdr:sp>
    <xdr:clientData/>
  </xdr:twoCellAnchor>
  <xdr:twoCellAnchor>
    <xdr:from>
      <xdr:col>4</xdr:col>
      <xdr:colOff>33132</xdr:colOff>
      <xdr:row>35</xdr:row>
      <xdr:rowOff>24850</xdr:rowOff>
    </xdr:from>
    <xdr:to>
      <xdr:col>4</xdr:col>
      <xdr:colOff>1595233</xdr:colOff>
      <xdr:row>40</xdr:row>
      <xdr:rowOff>298175</xdr:rowOff>
    </xdr:to>
    <xdr:sp macro="" textlink="">
      <xdr:nvSpPr>
        <xdr:cNvPr id="13" name="TextBox 12"/>
        <xdr:cNvSpPr txBox="1"/>
      </xdr:nvSpPr>
      <xdr:spPr>
        <a:xfrm>
          <a:off x="3347832" y="6825700"/>
          <a:ext cx="1562101" cy="1730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Option 1</a:t>
          </a:r>
        </a:p>
        <a:p>
          <a:r>
            <a:rPr lang="en-US" sz="800"/>
            <a:t>Elementary-Baseline 67%</a:t>
          </a:r>
        </a:p>
        <a:p>
          <a:r>
            <a:rPr lang="en-US" sz="800"/>
            <a:t>1-Marginal: At least</a:t>
          </a:r>
          <a:r>
            <a:rPr lang="en-US" sz="800" baseline="0"/>
            <a:t> 2% Inc.</a:t>
          </a:r>
        </a:p>
        <a:p>
          <a:r>
            <a:rPr lang="en-US" sz="800" baseline="0"/>
            <a:t>2-Average- At least 5% Inc.</a:t>
          </a:r>
        </a:p>
        <a:p>
          <a:r>
            <a:rPr lang="en-US" sz="800" baseline="0"/>
            <a:t>3- High- With 7% Inc. or 75% Inc.</a:t>
          </a:r>
        </a:p>
        <a:p>
          <a:r>
            <a:rPr lang="en-US" sz="800" baseline="0"/>
            <a:t>Secondary- Baseline 48%</a:t>
          </a:r>
        </a:p>
        <a:p>
          <a:r>
            <a:rPr lang="en-US" sz="800" baseline="0"/>
            <a:t>1-Marginal: At least 7% Inc.</a:t>
          </a:r>
        </a:p>
        <a:p>
          <a:r>
            <a:rPr lang="en-US" sz="800" baseline="0"/>
            <a:t>2-Average: At least 8% Inc.</a:t>
          </a:r>
        </a:p>
        <a:p>
          <a:r>
            <a:rPr lang="en-US" sz="800" baseline="0"/>
            <a:t>3-High: With 10% Inc. or 75% Inc</a:t>
          </a:r>
        </a:p>
        <a:p>
          <a:r>
            <a:rPr lang="en-US" sz="800" baseline="0"/>
            <a:t>Option 2</a:t>
          </a:r>
        </a:p>
        <a:p>
          <a:r>
            <a:rPr lang="en-US" sz="800"/>
            <a:t>1-Marginal: 26-50% </a:t>
          </a:r>
        </a:p>
        <a:p>
          <a:r>
            <a:rPr lang="en-US" sz="800"/>
            <a:t>2-Average: 51-75%</a:t>
          </a:r>
          <a:r>
            <a:rPr lang="en-US" sz="800" baseline="0"/>
            <a:t> </a:t>
          </a:r>
        </a:p>
        <a:p>
          <a:r>
            <a:rPr lang="en-US" sz="800" baseline="0"/>
            <a:t>3-High: 76-100% </a:t>
          </a:r>
          <a:endParaRPr lang="en-US" sz="800"/>
        </a:p>
      </xdr:txBody>
    </xdr:sp>
    <xdr:clientData/>
  </xdr:twoCellAnchor>
  <xdr:twoCellAnchor editAs="oneCell">
    <xdr:from>
      <xdr:col>0</xdr:col>
      <xdr:colOff>31750</xdr:colOff>
      <xdr:row>0</xdr:row>
      <xdr:rowOff>0</xdr:rowOff>
    </xdr:from>
    <xdr:to>
      <xdr:col>1</xdr:col>
      <xdr:colOff>173036</xdr:colOff>
      <xdr:row>4</xdr:row>
      <xdr:rowOff>61912</xdr:rowOff>
    </xdr:to>
    <xdr:pic>
      <xdr:nvPicPr>
        <xdr:cNvPr id="14" name="Picture 1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1750" y="0"/>
          <a:ext cx="989011" cy="879475"/>
        </a:xfrm>
        <a:prstGeom prst="rect">
          <a:avLst/>
        </a:prstGeom>
      </xdr:spPr>
    </xdr:pic>
    <xdr:clientData/>
  </xdr:twoCellAnchor>
  <xdr:twoCellAnchor editAs="oneCell">
    <xdr:from>
      <xdr:col>4</xdr:col>
      <xdr:colOff>1615162</xdr:colOff>
      <xdr:row>0</xdr:row>
      <xdr:rowOff>9525</xdr:rowOff>
    </xdr:from>
    <xdr:to>
      <xdr:col>7</xdr:col>
      <xdr:colOff>68262</xdr:colOff>
      <xdr:row>3</xdr:row>
      <xdr:rowOff>58238</xdr:rowOff>
    </xdr:to>
    <xdr:pic>
      <xdr:nvPicPr>
        <xdr:cNvPr id="15" name="Picture 1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929862" y="9525"/>
          <a:ext cx="1270913" cy="723401"/>
        </a:xfrm>
        <a:prstGeom prst="rect">
          <a:avLst/>
        </a:prstGeom>
      </xdr:spPr>
    </xdr:pic>
    <xdr:clientData/>
  </xdr:twoCellAnchor>
  <xdr:twoCellAnchor>
    <xdr:from>
      <xdr:col>1</xdr:col>
      <xdr:colOff>319087</xdr:colOff>
      <xdr:row>81</xdr:row>
      <xdr:rowOff>87312</xdr:rowOff>
    </xdr:from>
    <xdr:to>
      <xdr:col>6</xdr:col>
      <xdr:colOff>349250</xdr:colOff>
      <xdr:row>93</xdr:row>
      <xdr:rowOff>158749</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29956</xdr:colOff>
      <xdr:row>23</xdr:row>
      <xdr:rowOff>102083</xdr:rowOff>
    </xdr:from>
    <xdr:to>
      <xdr:col>4</xdr:col>
      <xdr:colOff>1592056</xdr:colOff>
      <xdr:row>28</xdr:row>
      <xdr:rowOff>122858</xdr:rowOff>
    </xdr:to>
    <xdr:sp macro="" textlink="">
      <xdr:nvSpPr>
        <xdr:cNvPr id="17" name="TextBox 16"/>
        <xdr:cNvSpPr txBox="1"/>
      </xdr:nvSpPr>
      <xdr:spPr>
        <a:xfrm>
          <a:off x="3395456" y="4610583"/>
          <a:ext cx="1562100" cy="925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                                                                    1. Marginal: At least 5% dec.                                             2. Average: At least 2% dec.                                              3. High: Has 0 Dropout rate or less than 2%</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28575</xdr:colOff>
      <xdr:row>103</xdr:row>
      <xdr:rowOff>38100</xdr:rowOff>
    </xdr:from>
    <xdr:to>
      <xdr:col>2</xdr:col>
      <xdr:colOff>800100</xdr:colOff>
      <xdr:row>103</xdr:row>
      <xdr:rowOff>38100</xdr:rowOff>
    </xdr:to>
    <xdr:cxnSp macro="">
      <xdr:nvCxnSpPr>
        <xdr:cNvPr id="4" name="Straight Connector 3"/>
        <xdr:cNvCxnSpPr/>
      </xdr:nvCxnSpPr>
      <xdr:spPr>
        <a:xfrm>
          <a:off x="876300" y="15697200"/>
          <a:ext cx="1924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103</xdr:row>
      <xdr:rowOff>38100</xdr:rowOff>
    </xdr:from>
    <xdr:to>
      <xdr:col>5</xdr:col>
      <xdr:colOff>457200</xdr:colOff>
      <xdr:row>103</xdr:row>
      <xdr:rowOff>38100</xdr:rowOff>
    </xdr:to>
    <xdr:cxnSp macro="">
      <xdr:nvCxnSpPr>
        <xdr:cNvPr id="7" name="Straight Connector 6"/>
        <xdr:cNvCxnSpPr/>
      </xdr:nvCxnSpPr>
      <xdr:spPr>
        <a:xfrm>
          <a:off x="2943225" y="15697200"/>
          <a:ext cx="1924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828675</xdr:colOff>
      <xdr:row>107</xdr:row>
      <xdr:rowOff>38100</xdr:rowOff>
    </xdr:from>
    <xdr:to>
      <xdr:col>2</xdr:col>
      <xdr:colOff>752475</xdr:colOff>
      <xdr:row>107</xdr:row>
      <xdr:rowOff>38100</xdr:rowOff>
    </xdr:to>
    <xdr:cxnSp macro="">
      <xdr:nvCxnSpPr>
        <xdr:cNvPr id="8" name="Straight Connector 7"/>
        <xdr:cNvCxnSpPr/>
      </xdr:nvCxnSpPr>
      <xdr:spPr>
        <a:xfrm>
          <a:off x="828675" y="16459200"/>
          <a:ext cx="1924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76200</xdr:colOff>
      <xdr:row>107</xdr:row>
      <xdr:rowOff>38100</xdr:rowOff>
    </xdr:from>
    <xdr:to>
      <xdr:col>5</xdr:col>
      <xdr:colOff>409575</xdr:colOff>
      <xdr:row>107</xdr:row>
      <xdr:rowOff>38100</xdr:rowOff>
    </xdr:to>
    <xdr:cxnSp macro="">
      <xdr:nvCxnSpPr>
        <xdr:cNvPr id="9" name="Straight Connector 8"/>
        <xdr:cNvCxnSpPr/>
      </xdr:nvCxnSpPr>
      <xdr:spPr>
        <a:xfrm>
          <a:off x="2895600" y="16459200"/>
          <a:ext cx="1924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1123950</xdr:colOff>
      <xdr:row>112</xdr:row>
      <xdr:rowOff>38100</xdr:rowOff>
    </xdr:from>
    <xdr:to>
      <xdr:col>4</xdr:col>
      <xdr:colOff>1076325</xdr:colOff>
      <xdr:row>112</xdr:row>
      <xdr:rowOff>38100</xdr:rowOff>
    </xdr:to>
    <xdr:cxnSp macro="">
      <xdr:nvCxnSpPr>
        <xdr:cNvPr id="10" name="Straight Connector 9"/>
        <xdr:cNvCxnSpPr/>
      </xdr:nvCxnSpPr>
      <xdr:spPr>
        <a:xfrm>
          <a:off x="1971675" y="17411700"/>
          <a:ext cx="1924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346447</xdr:colOff>
      <xdr:row>83</xdr:row>
      <xdr:rowOff>43422</xdr:rowOff>
    </xdr:from>
    <xdr:to>
      <xdr:col>7</xdr:col>
      <xdr:colOff>444965</xdr:colOff>
      <xdr:row>92</xdr:row>
      <xdr:rowOff>121863</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273326</xdr:colOff>
      <xdr:row>0</xdr:row>
      <xdr:rowOff>24847</xdr:rowOff>
    </xdr:from>
    <xdr:to>
      <xdr:col>12</xdr:col>
      <xdr:colOff>244337</xdr:colOff>
      <xdr:row>2</xdr:row>
      <xdr:rowOff>84600</xdr:rowOff>
    </xdr:to>
    <xdr:sp macro="" textlink="">
      <xdr:nvSpPr>
        <xdr:cNvPr id="11" name="Left Arrow 10">
          <a:hlinkClick xmlns:r="http://schemas.openxmlformats.org/officeDocument/2006/relationships" r:id="rId2"/>
        </xdr:cNvPr>
        <xdr:cNvSpPr/>
      </xdr:nvSpPr>
      <xdr:spPr>
        <a:xfrm>
          <a:off x="6576391" y="24847"/>
          <a:ext cx="583924" cy="44075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back</a:t>
          </a:r>
        </a:p>
      </xdr:txBody>
    </xdr:sp>
    <xdr:clientData fPrintsWithSheet="0"/>
  </xdr:twoCellAnchor>
  <xdr:twoCellAnchor>
    <xdr:from>
      <xdr:col>4</xdr:col>
      <xdr:colOff>24850</xdr:colOff>
      <xdr:row>11</xdr:row>
      <xdr:rowOff>41413</xdr:rowOff>
    </xdr:from>
    <xdr:to>
      <xdr:col>4</xdr:col>
      <xdr:colOff>1606828</xdr:colOff>
      <xdr:row>16</xdr:row>
      <xdr:rowOff>400879</xdr:rowOff>
    </xdr:to>
    <xdr:sp macro="" textlink="">
      <xdr:nvSpPr>
        <xdr:cNvPr id="12" name="TextBox 11"/>
        <xdr:cNvSpPr txBox="1"/>
      </xdr:nvSpPr>
      <xdr:spPr>
        <a:xfrm>
          <a:off x="3337893" y="1764196"/>
          <a:ext cx="1581978" cy="1485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A. Enrolment Increase                </a:t>
          </a:r>
        </a:p>
        <a:p>
          <a:r>
            <a:rPr lang="en-US" sz="800"/>
            <a:t> 0- No evidence                                       </a:t>
          </a:r>
        </a:p>
        <a:p>
          <a:r>
            <a:rPr lang="en-US" sz="800"/>
            <a:t>  1- Marginal: At least 5% Inc.                                          </a:t>
          </a:r>
        </a:p>
        <a:p>
          <a:r>
            <a:rPr lang="en-US" sz="800"/>
            <a:t>  2-Average: At least 7% Inc.                                       </a:t>
          </a:r>
        </a:p>
        <a:p>
          <a:r>
            <a:rPr lang="en-US" sz="800"/>
            <a:t>  3-High: At least 10% Inc.       </a:t>
          </a:r>
        </a:p>
        <a:p>
          <a:r>
            <a:rPr lang="en-US" sz="800"/>
            <a:t> </a:t>
          </a:r>
        </a:p>
        <a:p>
          <a:r>
            <a:rPr lang="en-US" sz="800"/>
            <a:t> B. Justification: Enrolment Rate based on Community Mapping     </a:t>
          </a:r>
        </a:p>
        <a:p>
          <a:r>
            <a:rPr lang="en-US" sz="800"/>
            <a:t>  1. Marginal: At least 85%      </a:t>
          </a:r>
        </a:p>
        <a:p>
          <a:r>
            <a:rPr lang="en-US" sz="800"/>
            <a:t>  2. Average: At least 90%        </a:t>
          </a:r>
        </a:p>
        <a:p>
          <a:r>
            <a:rPr lang="en-US" sz="800"/>
            <a:t>   3. High: At least 95%</a:t>
          </a:r>
        </a:p>
      </xdr:txBody>
    </xdr:sp>
    <xdr:clientData/>
  </xdr:twoCellAnchor>
  <xdr:twoCellAnchor>
    <xdr:from>
      <xdr:col>4</xdr:col>
      <xdr:colOff>33131</xdr:colOff>
      <xdr:row>17</xdr:row>
      <xdr:rowOff>49695</xdr:rowOff>
    </xdr:from>
    <xdr:to>
      <xdr:col>4</xdr:col>
      <xdr:colOff>1595231</xdr:colOff>
      <xdr:row>22</xdr:row>
      <xdr:rowOff>62533</xdr:rowOff>
    </xdr:to>
    <xdr:sp macro="" textlink="">
      <xdr:nvSpPr>
        <xdr:cNvPr id="13" name="TextBox 12"/>
        <xdr:cNvSpPr txBox="1"/>
      </xdr:nvSpPr>
      <xdr:spPr>
        <a:xfrm>
          <a:off x="3346174" y="3304760"/>
          <a:ext cx="1562100" cy="923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                                                                    1. Marginal: At least 5% dec.                                             2. Average: At least 2% dec.                                              3. High: Has 0 Dropout rate or less than 2%</a:t>
          </a:r>
        </a:p>
      </xdr:txBody>
    </xdr:sp>
    <xdr:clientData/>
  </xdr:twoCellAnchor>
  <xdr:twoCellAnchor>
    <xdr:from>
      <xdr:col>4</xdr:col>
      <xdr:colOff>33132</xdr:colOff>
      <xdr:row>35</xdr:row>
      <xdr:rowOff>24850</xdr:rowOff>
    </xdr:from>
    <xdr:to>
      <xdr:col>4</xdr:col>
      <xdr:colOff>1595233</xdr:colOff>
      <xdr:row>40</xdr:row>
      <xdr:rowOff>298175</xdr:rowOff>
    </xdr:to>
    <xdr:sp macro="" textlink="">
      <xdr:nvSpPr>
        <xdr:cNvPr id="16" name="TextBox 15"/>
        <xdr:cNvSpPr txBox="1"/>
      </xdr:nvSpPr>
      <xdr:spPr>
        <a:xfrm>
          <a:off x="3346175" y="6667502"/>
          <a:ext cx="1562101" cy="17310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Option 1</a:t>
          </a:r>
        </a:p>
        <a:p>
          <a:r>
            <a:rPr lang="en-US" sz="800"/>
            <a:t>Elementary-Baseline 67%</a:t>
          </a:r>
        </a:p>
        <a:p>
          <a:r>
            <a:rPr lang="en-US" sz="800"/>
            <a:t>1-Marginal: At least</a:t>
          </a:r>
          <a:r>
            <a:rPr lang="en-US" sz="800" baseline="0"/>
            <a:t> 2% Inc.</a:t>
          </a:r>
        </a:p>
        <a:p>
          <a:r>
            <a:rPr lang="en-US" sz="800" baseline="0"/>
            <a:t>2-Average- At least 5% Inc.</a:t>
          </a:r>
        </a:p>
        <a:p>
          <a:r>
            <a:rPr lang="en-US" sz="800" baseline="0"/>
            <a:t>3- High- With 7% Inc. or 75% </a:t>
          </a:r>
        </a:p>
        <a:p>
          <a:r>
            <a:rPr lang="en-US" sz="800" baseline="0"/>
            <a:t>Secondary- Baseline 48%</a:t>
          </a:r>
        </a:p>
        <a:p>
          <a:r>
            <a:rPr lang="en-US" sz="800" baseline="0"/>
            <a:t>1-Marginal: At least 7% Inc.</a:t>
          </a:r>
        </a:p>
        <a:p>
          <a:r>
            <a:rPr lang="en-US" sz="800" baseline="0"/>
            <a:t>2-Average: At least 8% Inc.</a:t>
          </a:r>
        </a:p>
        <a:p>
          <a:r>
            <a:rPr lang="en-US" sz="800" baseline="0"/>
            <a:t>3-High: With 10% Inc. or 75%</a:t>
          </a:r>
        </a:p>
        <a:p>
          <a:r>
            <a:rPr lang="en-US" sz="800" baseline="0"/>
            <a:t>Option 2</a:t>
          </a:r>
        </a:p>
        <a:p>
          <a:r>
            <a:rPr lang="en-US" sz="800"/>
            <a:t>1-Marginal: 26-50% </a:t>
          </a:r>
        </a:p>
        <a:p>
          <a:r>
            <a:rPr lang="en-US" sz="800"/>
            <a:t>2-Average: 51-75%</a:t>
          </a:r>
          <a:r>
            <a:rPr lang="en-US" sz="800" baseline="0"/>
            <a:t> </a:t>
          </a:r>
        </a:p>
        <a:p>
          <a:r>
            <a:rPr lang="en-US" sz="800" baseline="0"/>
            <a:t>3-High: 76-100% </a:t>
          </a:r>
          <a:endParaRPr lang="en-US" sz="800"/>
        </a:p>
      </xdr:txBody>
    </xdr:sp>
    <xdr:clientData/>
  </xdr:twoCellAnchor>
  <xdr:twoCellAnchor editAs="oneCell">
    <xdr:from>
      <xdr:col>0</xdr:col>
      <xdr:colOff>31750</xdr:colOff>
      <xdr:row>0</xdr:row>
      <xdr:rowOff>0</xdr:rowOff>
    </xdr:from>
    <xdr:to>
      <xdr:col>1</xdr:col>
      <xdr:colOff>173036</xdr:colOff>
      <xdr:row>4</xdr:row>
      <xdr:rowOff>151342</xdr:rowOff>
    </xdr:to>
    <xdr:pic>
      <xdr:nvPicPr>
        <xdr:cNvPr id="17" name="Picture 16"/>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1750" y="0"/>
          <a:ext cx="990599" cy="876300"/>
        </a:xfrm>
        <a:prstGeom prst="rect">
          <a:avLst/>
        </a:prstGeom>
      </xdr:spPr>
    </xdr:pic>
    <xdr:clientData/>
  </xdr:twoCellAnchor>
  <xdr:twoCellAnchor editAs="oneCell">
    <xdr:from>
      <xdr:col>4</xdr:col>
      <xdr:colOff>1615162</xdr:colOff>
      <xdr:row>0</xdr:row>
      <xdr:rowOff>9525</xdr:rowOff>
    </xdr:from>
    <xdr:to>
      <xdr:col>7</xdr:col>
      <xdr:colOff>118534</xdr:colOff>
      <xdr:row>4</xdr:row>
      <xdr:rowOff>2676</xdr:rowOff>
    </xdr:to>
    <xdr:pic>
      <xdr:nvPicPr>
        <xdr:cNvPr id="18" name="Picture 17"/>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933037" y="9525"/>
          <a:ext cx="1270913" cy="723401"/>
        </a:xfrm>
        <a:prstGeom prst="rect">
          <a:avLst/>
        </a:prstGeom>
      </xdr:spPr>
    </xdr:pic>
    <xdr:clientData/>
  </xdr:twoCellAnchor>
  <xdr:twoCellAnchor>
    <xdr:from>
      <xdr:col>4</xdr:col>
      <xdr:colOff>20361</xdr:colOff>
      <xdr:row>23</xdr:row>
      <xdr:rowOff>58322</xdr:rowOff>
    </xdr:from>
    <xdr:to>
      <xdr:col>4</xdr:col>
      <xdr:colOff>1582461</xdr:colOff>
      <xdr:row>28</xdr:row>
      <xdr:rowOff>79097</xdr:rowOff>
    </xdr:to>
    <xdr:sp macro="" textlink="">
      <xdr:nvSpPr>
        <xdr:cNvPr id="19" name="TextBox 18"/>
        <xdr:cNvSpPr txBox="1"/>
      </xdr:nvSpPr>
      <xdr:spPr>
        <a:xfrm>
          <a:off x="3417611" y="4709697"/>
          <a:ext cx="1562100" cy="925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                                                                    1. Marginal: At least 5% dec.                                             2. Average: At least 2% dec.                                              3. High: Has 0 Dropout rate or less than 2%</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28575</xdr:colOff>
      <xdr:row>102</xdr:row>
      <xdr:rowOff>38100</xdr:rowOff>
    </xdr:from>
    <xdr:to>
      <xdr:col>2</xdr:col>
      <xdr:colOff>800100</xdr:colOff>
      <xdr:row>102</xdr:row>
      <xdr:rowOff>38100</xdr:rowOff>
    </xdr:to>
    <xdr:cxnSp macro="">
      <xdr:nvCxnSpPr>
        <xdr:cNvPr id="3" name="Straight Connector 2"/>
        <xdr:cNvCxnSpPr/>
      </xdr:nvCxnSpPr>
      <xdr:spPr>
        <a:xfrm>
          <a:off x="876300" y="19678650"/>
          <a:ext cx="1733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102</xdr:row>
      <xdr:rowOff>38100</xdr:rowOff>
    </xdr:from>
    <xdr:to>
      <xdr:col>5</xdr:col>
      <xdr:colOff>457200</xdr:colOff>
      <xdr:row>102</xdr:row>
      <xdr:rowOff>38100</xdr:rowOff>
    </xdr:to>
    <xdr:cxnSp macro="">
      <xdr:nvCxnSpPr>
        <xdr:cNvPr id="4" name="Straight Connector 3"/>
        <xdr:cNvCxnSpPr/>
      </xdr:nvCxnSpPr>
      <xdr:spPr>
        <a:xfrm>
          <a:off x="3438525" y="19678650"/>
          <a:ext cx="1924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828675</xdr:colOff>
      <xdr:row>106</xdr:row>
      <xdr:rowOff>38100</xdr:rowOff>
    </xdr:from>
    <xdr:to>
      <xdr:col>2</xdr:col>
      <xdr:colOff>752475</xdr:colOff>
      <xdr:row>106</xdr:row>
      <xdr:rowOff>38100</xdr:rowOff>
    </xdr:to>
    <xdr:cxnSp macro="">
      <xdr:nvCxnSpPr>
        <xdr:cNvPr id="5" name="Straight Connector 4"/>
        <xdr:cNvCxnSpPr/>
      </xdr:nvCxnSpPr>
      <xdr:spPr>
        <a:xfrm>
          <a:off x="828675" y="20440650"/>
          <a:ext cx="17811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76200</xdr:colOff>
      <xdr:row>106</xdr:row>
      <xdr:rowOff>38100</xdr:rowOff>
    </xdr:from>
    <xdr:to>
      <xdr:col>5</xdr:col>
      <xdr:colOff>409575</xdr:colOff>
      <xdr:row>106</xdr:row>
      <xdr:rowOff>38100</xdr:rowOff>
    </xdr:to>
    <xdr:cxnSp macro="">
      <xdr:nvCxnSpPr>
        <xdr:cNvPr id="6" name="Straight Connector 5"/>
        <xdr:cNvCxnSpPr/>
      </xdr:nvCxnSpPr>
      <xdr:spPr>
        <a:xfrm>
          <a:off x="3390900" y="20440650"/>
          <a:ext cx="1924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1123950</xdr:colOff>
      <xdr:row>111</xdr:row>
      <xdr:rowOff>38100</xdr:rowOff>
    </xdr:from>
    <xdr:to>
      <xdr:col>4</xdr:col>
      <xdr:colOff>1076325</xdr:colOff>
      <xdr:row>111</xdr:row>
      <xdr:rowOff>38100</xdr:rowOff>
    </xdr:to>
    <xdr:cxnSp macro="">
      <xdr:nvCxnSpPr>
        <xdr:cNvPr id="7" name="Straight Connector 6"/>
        <xdr:cNvCxnSpPr/>
      </xdr:nvCxnSpPr>
      <xdr:spPr>
        <a:xfrm>
          <a:off x="1971675" y="21393150"/>
          <a:ext cx="24193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243982</xdr:colOff>
      <xdr:row>82</xdr:row>
      <xdr:rowOff>58576</xdr:rowOff>
    </xdr:from>
    <xdr:to>
      <xdr:col>7</xdr:col>
      <xdr:colOff>341778</xdr:colOff>
      <xdr:row>92</xdr:row>
      <xdr:rowOff>181841</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273326</xdr:colOff>
      <xdr:row>0</xdr:row>
      <xdr:rowOff>24847</xdr:rowOff>
    </xdr:from>
    <xdr:to>
      <xdr:col>12</xdr:col>
      <xdr:colOff>244337</xdr:colOff>
      <xdr:row>2</xdr:row>
      <xdr:rowOff>84600</xdr:rowOff>
    </xdr:to>
    <xdr:sp macro="" textlink="">
      <xdr:nvSpPr>
        <xdr:cNvPr id="9" name="Left Arrow 8">
          <a:hlinkClick xmlns:r="http://schemas.openxmlformats.org/officeDocument/2006/relationships" r:id="rId2"/>
        </xdr:cNvPr>
        <xdr:cNvSpPr/>
      </xdr:nvSpPr>
      <xdr:spPr>
        <a:xfrm>
          <a:off x="6540776" y="24847"/>
          <a:ext cx="580611" cy="44075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back</a:t>
          </a:r>
        </a:p>
      </xdr:txBody>
    </xdr:sp>
    <xdr:clientData fPrintsWithSheet="0"/>
  </xdr:twoCellAnchor>
  <xdr:twoCellAnchor>
    <xdr:from>
      <xdr:col>4</xdr:col>
      <xdr:colOff>28574</xdr:colOff>
      <xdr:row>35</xdr:row>
      <xdr:rowOff>9525</xdr:rowOff>
    </xdr:from>
    <xdr:to>
      <xdr:col>4</xdr:col>
      <xdr:colOff>1590675</xdr:colOff>
      <xdr:row>40</xdr:row>
      <xdr:rowOff>285750</xdr:rowOff>
    </xdr:to>
    <xdr:sp macro="" textlink="">
      <xdr:nvSpPr>
        <xdr:cNvPr id="10" name="TextBox 9"/>
        <xdr:cNvSpPr txBox="1"/>
      </xdr:nvSpPr>
      <xdr:spPr>
        <a:xfrm>
          <a:off x="3343274" y="6657975"/>
          <a:ext cx="1562101" cy="1743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Option 1</a:t>
          </a:r>
        </a:p>
        <a:p>
          <a:r>
            <a:rPr lang="en-US" sz="800"/>
            <a:t>Elementary-Baseline 67%</a:t>
          </a:r>
        </a:p>
        <a:p>
          <a:r>
            <a:rPr lang="en-US" sz="800"/>
            <a:t>1-Marginal: At least</a:t>
          </a:r>
          <a:r>
            <a:rPr lang="en-US" sz="800" baseline="0"/>
            <a:t> 2% Inc.</a:t>
          </a:r>
        </a:p>
        <a:p>
          <a:r>
            <a:rPr lang="en-US" sz="800" baseline="0"/>
            <a:t>2-Average- At least 5% Inc.</a:t>
          </a:r>
        </a:p>
        <a:p>
          <a:r>
            <a:rPr lang="en-US" sz="800" baseline="0"/>
            <a:t>3- High- With 7% Inc. or 75%</a:t>
          </a:r>
        </a:p>
        <a:p>
          <a:r>
            <a:rPr lang="en-US" sz="800" baseline="0"/>
            <a:t>Secondary- Baseline 48%</a:t>
          </a:r>
        </a:p>
        <a:p>
          <a:r>
            <a:rPr lang="en-US" sz="800" baseline="0"/>
            <a:t>1-Marginal: At least 7% Inc.</a:t>
          </a:r>
        </a:p>
        <a:p>
          <a:r>
            <a:rPr lang="en-US" sz="800" baseline="0"/>
            <a:t>2-Average: At least 8% Inc.</a:t>
          </a:r>
        </a:p>
        <a:p>
          <a:r>
            <a:rPr lang="en-US" sz="800" baseline="0"/>
            <a:t>3-High: With 10% Inc. or 75%</a:t>
          </a:r>
        </a:p>
        <a:p>
          <a:r>
            <a:rPr lang="en-US" sz="800" baseline="0"/>
            <a:t>Option 2</a:t>
          </a:r>
        </a:p>
        <a:p>
          <a:r>
            <a:rPr lang="en-US" sz="800"/>
            <a:t>1-Marginal: 26-50% </a:t>
          </a:r>
        </a:p>
        <a:p>
          <a:r>
            <a:rPr lang="en-US" sz="800"/>
            <a:t>2-Average: 51-75%</a:t>
          </a:r>
          <a:r>
            <a:rPr lang="en-US" sz="800" baseline="0"/>
            <a:t> </a:t>
          </a:r>
        </a:p>
        <a:p>
          <a:r>
            <a:rPr lang="en-US" sz="800" baseline="0"/>
            <a:t>3-High: 76-100% </a:t>
          </a:r>
          <a:endParaRPr lang="en-US" sz="800"/>
        </a:p>
      </xdr:txBody>
    </xdr:sp>
    <xdr:clientData/>
  </xdr:twoCellAnchor>
  <xdr:twoCellAnchor>
    <xdr:from>
      <xdr:col>4</xdr:col>
      <xdr:colOff>38100</xdr:colOff>
      <xdr:row>17</xdr:row>
      <xdr:rowOff>66675</xdr:rowOff>
    </xdr:from>
    <xdr:to>
      <xdr:col>4</xdr:col>
      <xdr:colOff>1600200</xdr:colOff>
      <xdr:row>22</xdr:row>
      <xdr:rowOff>76200</xdr:rowOff>
    </xdr:to>
    <xdr:sp macro="" textlink="">
      <xdr:nvSpPr>
        <xdr:cNvPr id="13" name="TextBox 12"/>
        <xdr:cNvSpPr txBox="1"/>
      </xdr:nvSpPr>
      <xdr:spPr>
        <a:xfrm>
          <a:off x="3352800" y="3324225"/>
          <a:ext cx="1562100" cy="923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                                                                     1. Marginal: At least 5% dec.                                             2. Average: At least 2% dec.                                              3. High: Has 0 Dropout rate or less than 2%</a:t>
          </a:r>
        </a:p>
      </xdr:txBody>
    </xdr:sp>
    <xdr:clientData/>
  </xdr:twoCellAnchor>
  <xdr:twoCellAnchor>
    <xdr:from>
      <xdr:col>4</xdr:col>
      <xdr:colOff>28576</xdr:colOff>
      <xdr:row>11</xdr:row>
      <xdr:rowOff>9526</xdr:rowOff>
    </xdr:from>
    <xdr:to>
      <xdr:col>4</xdr:col>
      <xdr:colOff>1609726</xdr:colOff>
      <xdr:row>16</xdr:row>
      <xdr:rowOff>371476</xdr:rowOff>
    </xdr:to>
    <xdr:sp macro="" textlink="">
      <xdr:nvSpPr>
        <xdr:cNvPr id="14" name="TextBox 13"/>
        <xdr:cNvSpPr txBox="1"/>
      </xdr:nvSpPr>
      <xdr:spPr>
        <a:xfrm>
          <a:off x="3343276" y="1733551"/>
          <a:ext cx="1581150" cy="1485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A. Enrolment Increase                </a:t>
          </a:r>
        </a:p>
        <a:p>
          <a:r>
            <a:rPr lang="en-US" sz="800"/>
            <a:t> 0- No evidence                                       </a:t>
          </a:r>
        </a:p>
        <a:p>
          <a:r>
            <a:rPr lang="en-US" sz="800"/>
            <a:t>  1- Marginal: At least 5% Inc.                                          </a:t>
          </a:r>
        </a:p>
        <a:p>
          <a:r>
            <a:rPr lang="en-US" sz="800"/>
            <a:t>  2-Average: At least 7% Inc.                                       </a:t>
          </a:r>
        </a:p>
        <a:p>
          <a:r>
            <a:rPr lang="en-US" sz="800"/>
            <a:t>  3-High: At least 10% Inc.       </a:t>
          </a:r>
        </a:p>
        <a:p>
          <a:r>
            <a:rPr lang="en-US" sz="800"/>
            <a:t>  B. Justification: Enrolment Rate based on Community Mapping     </a:t>
          </a:r>
        </a:p>
        <a:p>
          <a:r>
            <a:rPr lang="en-US" sz="800"/>
            <a:t>  1. Marginal: At least 85%    </a:t>
          </a:r>
        </a:p>
        <a:p>
          <a:r>
            <a:rPr lang="en-US" sz="800"/>
            <a:t>  2. Average: At least 90%        </a:t>
          </a:r>
        </a:p>
        <a:p>
          <a:r>
            <a:rPr lang="en-US" sz="800"/>
            <a:t>   3. High: At least 95% </a:t>
          </a:r>
        </a:p>
      </xdr:txBody>
    </xdr:sp>
    <xdr:clientData/>
  </xdr:twoCellAnchor>
  <xdr:twoCellAnchor editAs="oneCell">
    <xdr:from>
      <xdr:col>0</xdr:col>
      <xdr:colOff>25977</xdr:colOff>
      <xdr:row>0</xdr:row>
      <xdr:rowOff>0</xdr:rowOff>
    </xdr:from>
    <xdr:to>
      <xdr:col>1</xdr:col>
      <xdr:colOff>167985</xdr:colOff>
      <xdr:row>4</xdr:row>
      <xdr:rowOff>131618</xdr:rowOff>
    </xdr:to>
    <xdr:pic>
      <xdr:nvPicPr>
        <xdr:cNvPr id="15" name="Picture 14"/>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5977" y="0"/>
          <a:ext cx="990599" cy="876300"/>
        </a:xfrm>
        <a:prstGeom prst="rect">
          <a:avLst/>
        </a:prstGeom>
      </xdr:spPr>
    </xdr:pic>
    <xdr:clientData/>
  </xdr:twoCellAnchor>
  <xdr:twoCellAnchor editAs="oneCell">
    <xdr:from>
      <xdr:col>4</xdr:col>
      <xdr:colOff>1619491</xdr:colOff>
      <xdr:row>0</xdr:row>
      <xdr:rowOff>9525</xdr:rowOff>
    </xdr:from>
    <xdr:to>
      <xdr:col>7</xdr:col>
      <xdr:colOff>6926</xdr:colOff>
      <xdr:row>3</xdr:row>
      <xdr:rowOff>135449</xdr:rowOff>
    </xdr:to>
    <xdr:pic>
      <xdr:nvPicPr>
        <xdr:cNvPr id="16" name="Picture 15"/>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927264" y="9525"/>
          <a:ext cx="1270913" cy="723401"/>
        </a:xfrm>
        <a:prstGeom prst="rect">
          <a:avLst/>
        </a:prstGeom>
      </xdr:spPr>
    </xdr:pic>
    <xdr:clientData/>
  </xdr:twoCellAnchor>
  <xdr:twoCellAnchor>
    <xdr:from>
      <xdr:col>12</xdr:col>
      <xdr:colOff>658092</xdr:colOff>
      <xdr:row>11</xdr:row>
      <xdr:rowOff>285751</xdr:rowOff>
    </xdr:from>
    <xdr:to>
      <xdr:col>13</xdr:col>
      <xdr:colOff>363682</xdr:colOff>
      <xdr:row>17</xdr:row>
      <xdr:rowOff>138546</xdr:rowOff>
    </xdr:to>
    <xdr:sp macro="" textlink="">
      <xdr:nvSpPr>
        <xdr:cNvPr id="2" name="TextBox 1"/>
        <xdr:cNvSpPr txBox="1"/>
      </xdr:nvSpPr>
      <xdr:spPr>
        <a:xfrm>
          <a:off x="8174183" y="2545774"/>
          <a:ext cx="372340" cy="1264227"/>
        </a:xfrm>
        <a:prstGeom prst="rect">
          <a:avLst/>
        </a:prstGeom>
        <a:solidFill>
          <a:schemeClr val="bg2">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4</xdr:col>
      <xdr:colOff>45028</xdr:colOff>
      <xdr:row>23</xdr:row>
      <xdr:rowOff>94384</xdr:rowOff>
    </xdr:from>
    <xdr:to>
      <xdr:col>4</xdr:col>
      <xdr:colOff>1607128</xdr:colOff>
      <xdr:row>28</xdr:row>
      <xdr:rowOff>112567</xdr:rowOff>
    </xdr:to>
    <xdr:sp macro="" textlink="">
      <xdr:nvSpPr>
        <xdr:cNvPr id="17" name="TextBox 16"/>
        <xdr:cNvSpPr txBox="1"/>
      </xdr:nvSpPr>
      <xdr:spPr>
        <a:xfrm>
          <a:off x="3404755" y="4874202"/>
          <a:ext cx="1562100" cy="9273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                                                                     1. Marginal: At least 5% dec.                                             2. Average: At least 2% dec.                                              3. High: Has 0 Dropout rate or less than 2%</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28575</xdr:colOff>
      <xdr:row>102</xdr:row>
      <xdr:rowOff>38100</xdr:rowOff>
    </xdr:from>
    <xdr:to>
      <xdr:col>2</xdr:col>
      <xdr:colOff>800100</xdr:colOff>
      <xdr:row>102</xdr:row>
      <xdr:rowOff>38100</xdr:rowOff>
    </xdr:to>
    <xdr:cxnSp macro="">
      <xdr:nvCxnSpPr>
        <xdr:cNvPr id="2" name="Straight Connector 1"/>
        <xdr:cNvCxnSpPr/>
      </xdr:nvCxnSpPr>
      <xdr:spPr>
        <a:xfrm>
          <a:off x="876300" y="20850225"/>
          <a:ext cx="1733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102</xdr:row>
      <xdr:rowOff>38100</xdr:rowOff>
    </xdr:from>
    <xdr:to>
      <xdr:col>5</xdr:col>
      <xdr:colOff>457200</xdr:colOff>
      <xdr:row>102</xdr:row>
      <xdr:rowOff>38100</xdr:rowOff>
    </xdr:to>
    <xdr:cxnSp macro="">
      <xdr:nvCxnSpPr>
        <xdr:cNvPr id="3" name="Straight Connector 2"/>
        <xdr:cNvCxnSpPr/>
      </xdr:nvCxnSpPr>
      <xdr:spPr>
        <a:xfrm>
          <a:off x="3438525" y="20850225"/>
          <a:ext cx="19716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828675</xdr:colOff>
      <xdr:row>106</xdr:row>
      <xdr:rowOff>38100</xdr:rowOff>
    </xdr:from>
    <xdr:to>
      <xdr:col>2</xdr:col>
      <xdr:colOff>752475</xdr:colOff>
      <xdr:row>106</xdr:row>
      <xdr:rowOff>38100</xdr:rowOff>
    </xdr:to>
    <xdr:cxnSp macro="">
      <xdr:nvCxnSpPr>
        <xdr:cNvPr id="4" name="Straight Connector 3"/>
        <xdr:cNvCxnSpPr/>
      </xdr:nvCxnSpPr>
      <xdr:spPr>
        <a:xfrm>
          <a:off x="828675" y="21612225"/>
          <a:ext cx="17811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76200</xdr:colOff>
      <xdr:row>106</xdr:row>
      <xdr:rowOff>38100</xdr:rowOff>
    </xdr:from>
    <xdr:to>
      <xdr:col>5</xdr:col>
      <xdr:colOff>409575</xdr:colOff>
      <xdr:row>106</xdr:row>
      <xdr:rowOff>38100</xdr:rowOff>
    </xdr:to>
    <xdr:cxnSp macro="">
      <xdr:nvCxnSpPr>
        <xdr:cNvPr id="5" name="Straight Connector 4"/>
        <xdr:cNvCxnSpPr/>
      </xdr:nvCxnSpPr>
      <xdr:spPr>
        <a:xfrm>
          <a:off x="3390900" y="21612225"/>
          <a:ext cx="19716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1123950</xdr:colOff>
      <xdr:row>111</xdr:row>
      <xdr:rowOff>38100</xdr:rowOff>
    </xdr:from>
    <xdr:to>
      <xdr:col>4</xdr:col>
      <xdr:colOff>1076325</xdr:colOff>
      <xdr:row>111</xdr:row>
      <xdr:rowOff>38100</xdr:rowOff>
    </xdr:to>
    <xdr:cxnSp macro="">
      <xdr:nvCxnSpPr>
        <xdr:cNvPr id="6" name="Straight Connector 5"/>
        <xdr:cNvCxnSpPr/>
      </xdr:nvCxnSpPr>
      <xdr:spPr>
        <a:xfrm>
          <a:off x="1971675" y="22564725"/>
          <a:ext cx="24193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273326</xdr:colOff>
      <xdr:row>0</xdr:row>
      <xdr:rowOff>24847</xdr:rowOff>
    </xdr:from>
    <xdr:to>
      <xdr:col>12</xdr:col>
      <xdr:colOff>244337</xdr:colOff>
      <xdr:row>2</xdr:row>
      <xdr:rowOff>84600</xdr:rowOff>
    </xdr:to>
    <xdr:sp macro="" textlink="">
      <xdr:nvSpPr>
        <xdr:cNvPr id="8" name="Left Arrow 7">
          <a:hlinkClick xmlns:r="http://schemas.openxmlformats.org/officeDocument/2006/relationships" r:id="rId1"/>
        </xdr:cNvPr>
        <xdr:cNvSpPr/>
      </xdr:nvSpPr>
      <xdr:spPr>
        <a:xfrm>
          <a:off x="6578876" y="24847"/>
          <a:ext cx="580611" cy="44075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back</a:t>
          </a:r>
        </a:p>
      </xdr:txBody>
    </xdr:sp>
    <xdr:clientData fPrintsWithSheet="0"/>
  </xdr:twoCellAnchor>
  <xdr:twoCellAnchor>
    <xdr:from>
      <xdr:col>4</xdr:col>
      <xdr:colOff>28574</xdr:colOff>
      <xdr:row>35</xdr:row>
      <xdr:rowOff>9525</xdr:rowOff>
    </xdr:from>
    <xdr:to>
      <xdr:col>4</xdr:col>
      <xdr:colOff>1590675</xdr:colOff>
      <xdr:row>40</xdr:row>
      <xdr:rowOff>285750</xdr:rowOff>
    </xdr:to>
    <xdr:sp macro="" textlink="">
      <xdr:nvSpPr>
        <xdr:cNvPr id="9" name="TextBox 8"/>
        <xdr:cNvSpPr txBox="1"/>
      </xdr:nvSpPr>
      <xdr:spPr>
        <a:xfrm>
          <a:off x="3343274" y="7143750"/>
          <a:ext cx="1562101" cy="1743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Option 1</a:t>
          </a:r>
        </a:p>
        <a:p>
          <a:r>
            <a:rPr lang="en-US" sz="800"/>
            <a:t>Elementary-Baseline 67%</a:t>
          </a:r>
        </a:p>
        <a:p>
          <a:r>
            <a:rPr lang="en-US" sz="800"/>
            <a:t>1-Marginal: At least</a:t>
          </a:r>
          <a:r>
            <a:rPr lang="en-US" sz="800" baseline="0"/>
            <a:t> 2% Inc.</a:t>
          </a:r>
        </a:p>
        <a:p>
          <a:r>
            <a:rPr lang="en-US" sz="800" baseline="0"/>
            <a:t>2-Average- At least 5% Inc.</a:t>
          </a:r>
        </a:p>
        <a:p>
          <a:r>
            <a:rPr lang="en-US" sz="800" baseline="0"/>
            <a:t>3- High- With 7% Inc. or 75% </a:t>
          </a:r>
        </a:p>
        <a:p>
          <a:r>
            <a:rPr lang="en-US" sz="800" baseline="0"/>
            <a:t>Secondary- Baseline 48%</a:t>
          </a:r>
        </a:p>
        <a:p>
          <a:r>
            <a:rPr lang="en-US" sz="800" baseline="0"/>
            <a:t>1-Marginal: At least 7% Inc.</a:t>
          </a:r>
        </a:p>
        <a:p>
          <a:r>
            <a:rPr lang="en-US" sz="800" baseline="0"/>
            <a:t>2-Average: At least 8% Inc.</a:t>
          </a:r>
        </a:p>
        <a:p>
          <a:r>
            <a:rPr lang="en-US" sz="800" baseline="0"/>
            <a:t>3-High: With 10% Inc. or 75% </a:t>
          </a:r>
        </a:p>
        <a:p>
          <a:r>
            <a:rPr lang="en-US" sz="800" baseline="0"/>
            <a:t>Option 2</a:t>
          </a:r>
        </a:p>
        <a:p>
          <a:r>
            <a:rPr lang="en-US" sz="800"/>
            <a:t>1-Marginal: 26-50% </a:t>
          </a:r>
        </a:p>
        <a:p>
          <a:r>
            <a:rPr lang="en-US" sz="800"/>
            <a:t>2-Average: 51-75%</a:t>
          </a:r>
          <a:r>
            <a:rPr lang="en-US" sz="800" baseline="0"/>
            <a:t> </a:t>
          </a:r>
        </a:p>
        <a:p>
          <a:r>
            <a:rPr lang="en-US" sz="800" baseline="0"/>
            <a:t>3-High: 76-100% </a:t>
          </a:r>
          <a:endParaRPr lang="en-US" sz="800"/>
        </a:p>
      </xdr:txBody>
    </xdr:sp>
    <xdr:clientData/>
  </xdr:twoCellAnchor>
  <xdr:twoCellAnchor>
    <xdr:from>
      <xdr:col>4</xdr:col>
      <xdr:colOff>38100</xdr:colOff>
      <xdr:row>17</xdr:row>
      <xdr:rowOff>66675</xdr:rowOff>
    </xdr:from>
    <xdr:to>
      <xdr:col>4</xdr:col>
      <xdr:colOff>1600200</xdr:colOff>
      <xdr:row>22</xdr:row>
      <xdr:rowOff>76200</xdr:rowOff>
    </xdr:to>
    <xdr:sp macro="" textlink="">
      <xdr:nvSpPr>
        <xdr:cNvPr id="12" name="TextBox 11"/>
        <xdr:cNvSpPr txBox="1"/>
      </xdr:nvSpPr>
      <xdr:spPr>
        <a:xfrm>
          <a:off x="3352800" y="3810000"/>
          <a:ext cx="1562100" cy="923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                                                                     1. Marginal: At least 5% dec.                                             2. Average: At least 2% dec.                                              3. High: Has 0 Dropout rate or less than 2%</a:t>
          </a:r>
        </a:p>
      </xdr:txBody>
    </xdr:sp>
    <xdr:clientData/>
  </xdr:twoCellAnchor>
  <xdr:twoCellAnchor>
    <xdr:from>
      <xdr:col>4</xdr:col>
      <xdr:colOff>28576</xdr:colOff>
      <xdr:row>11</xdr:row>
      <xdr:rowOff>9526</xdr:rowOff>
    </xdr:from>
    <xdr:to>
      <xdr:col>4</xdr:col>
      <xdr:colOff>1609726</xdr:colOff>
      <xdr:row>16</xdr:row>
      <xdr:rowOff>371476</xdr:rowOff>
    </xdr:to>
    <xdr:sp macro="" textlink="">
      <xdr:nvSpPr>
        <xdr:cNvPr id="13" name="TextBox 12"/>
        <xdr:cNvSpPr txBox="1"/>
      </xdr:nvSpPr>
      <xdr:spPr>
        <a:xfrm>
          <a:off x="3343276" y="2219326"/>
          <a:ext cx="1581150" cy="1485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A. Enrolment Increase                </a:t>
          </a:r>
        </a:p>
        <a:p>
          <a:r>
            <a:rPr lang="en-US" sz="800"/>
            <a:t> 0- No evidence                                       </a:t>
          </a:r>
        </a:p>
        <a:p>
          <a:r>
            <a:rPr lang="en-US" sz="800"/>
            <a:t>  1- Marginal: At least 5% Inc.                                          </a:t>
          </a:r>
        </a:p>
        <a:p>
          <a:r>
            <a:rPr lang="en-US" sz="800"/>
            <a:t>  2-Average: At least 7% Inc.                                       </a:t>
          </a:r>
        </a:p>
        <a:p>
          <a:r>
            <a:rPr lang="en-US" sz="800"/>
            <a:t>  3-High: At least 10% Inc.       </a:t>
          </a:r>
        </a:p>
        <a:p>
          <a:r>
            <a:rPr lang="en-US" sz="800"/>
            <a:t>  B. Justification: Enrolment Rate based on Community Mapping     </a:t>
          </a:r>
        </a:p>
        <a:p>
          <a:r>
            <a:rPr lang="en-US" sz="800"/>
            <a:t>  1. Marginal: At least 85%       </a:t>
          </a:r>
        </a:p>
        <a:p>
          <a:r>
            <a:rPr lang="en-US" sz="800"/>
            <a:t>  2. Average: At least 90%       </a:t>
          </a:r>
        </a:p>
        <a:p>
          <a:r>
            <a:rPr lang="en-US" sz="800"/>
            <a:t>   3. High: At least 95% </a:t>
          </a:r>
        </a:p>
      </xdr:txBody>
    </xdr:sp>
    <xdr:clientData/>
  </xdr:twoCellAnchor>
  <xdr:twoCellAnchor editAs="oneCell">
    <xdr:from>
      <xdr:col>0</xdr:col>
      <xdr:colOff>25977</xdr:colOff>
      <xdr:row>0</xdr:row>
      <xdr:rowOff>0</xdr:rowOff>
    </xdr:from>
    <xdr:to>
      <xdr:col>1</xdr:col>
      <xdr:colOff>167985</xdr:colOff>
      <xdr:row>4</xdr:row>
      <xdr:rowOff>112568</xdr:rowOff>
    </xdr:to>
    <xdr:pic>
      <xdr:nvPicPr>
        <xdr:cNvPr id="14" name="Picture 1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5977" y="0"/>
          <a:ext cx="989733" cy="874568"/>
        </a:xfrm>
        <a:prstGeom prst="rect">
          <a:avLst/>
        </a:prstGeom>
      </xdr:spPr>
    </xdr:pic>
    <xdr:clientData/>
  </xdr:twoCellAnchor>
  <xdr:twoCellAnchor editAs="oneCell">
    <xdr:from>
      <xdr:col>4</xdr:col>
      <xdr:colOff>1619491</xdr:colOff>
      <xdr:row>0</xdr:row>
      <xdr:rowOff>9525</xdr:rowOff>
    </xdr:from>
    <xdr:to>
      <xdr:col>7</xdr:col>
      <xdr:colOff>67540</xdr:colOff>
      <xdr:row>4</xdr:row>
      <xdr:rowOff>2099</xdr:rowOff>
    </xdr:to>
    <xdr:pic>
      <xdr:nvPicPr>
        <xdr:cNvPr id="15" name="Picture 1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934191" y="9525"/>
          <a:ext cx="1270913" cy="725999"/>
        </a:xfrm>
        <a:prstGeom prst="rect">
          <a:avLst/>
        </a:prstGeom>
      </xdr:spPr>
    </xdr:pic>
    <xdr:clientData/>
  </xdr:twoCellAnchor>
  <xdr:twoCellAnchor>
    <xdr:from>
      <xdr:col>1</xdr:col>
      <xdr:colOff>477981</xdr:colOff>
      <xdr:row>82</xdr:row>
      <xdr:rowOff>865</xdr:rowOff>
    </xdr:from>
    <xdr:to>
      <xdr:col>6</xdr:col>
      <xdr:colOff>380999</xdr:colOff>
      <xdr:row>94</xdr:row>
      <xdr:rowOff>105641</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710045</xdr:colOff>
      <xdr:row>11</xdr:row>
      <xdr:rowOff>329046</xdr:rowOff>
    </xdr:from>
    <xdr:to>
      <xdr:col>14</xdr:col>
      <xdr:colOff>60613</xdr:colOff>
      <xdr:row>17</xdr:row>
      <xdr:rowOff>86591</xdr:rowOff>
    </xdr:to>
    <xdr:sp macro="" textlink="">
      <xdr:nvSpPr>
        <xdr:cNvPr id="16" name="TextBox 15"/>
        <xdr:cNvSpPr txBox="1"/>
      </xdr:nvSpPr>
      <xdr:spPr>
        <a:xfrm>
          <a:off x="7758545" y="2545773"/>
          <a:ext cx="355023" cy="1160318"/>
        </a:xfrm>
        <a:prstGeom prst="rect">
          <a:avLst/>
        </a:prstGeom>
        <a:solidFill>
          <a:schemeClr val="bg2">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4</xdr:col>
      <xdr:colOff>45027</xdr:colOff>
      <xdr:row>23</xdr:row>
      <xdr:rowOff>95250</xdr:rowOff>
    </xdr:from>
    <xdr:to>
      <xdr:col>4</xdr:col>
      <xdr:colOff>1607127</xdr:colOff>
      <xdr:row>28</xdr:row>
      <xdr:rowOff>113433</xdr:rowOff>
    </xdr:to>
    <xdr:sp macro="" textlink="">
      <xdr:nvSpPr>
        <xdr:cNvPr id="17" name="TextBox 16"/>
        <xdr:cNvSpPr txBox="1"/>
      </xdr:nvSpPr>
      <xdr:spPr>
        <a:xfrm>
          <a:off x="3500004" y="4970318"/>
          <a:ext cx="1562100" cy="9273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                                                                     1. Marginal: At least 5% dec.                                             2. Average: At least 2% dec.                                              3. High: Has 0 Repetition rate or less than 2%</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28575</xdr:colOff>
      <xdr:row>101</xdr:row>
      <xdr:rowOff>38100</xdr:rowOff>
    </xdr:from>
    <xdr:to>
      <xdr:col>2</xdr:col>
      <xdr:colOff>800100</xdr:colOff>
      <xdr:row>101</xdr:row>
      <xdr:rowOff>38100</xdr:rowOff>
    </xdr:to>
    <xdr:cxnSp macro="">
      <xdr:nvCxnSpPr>
        <xdr:cNvPr id="2" name="Straight Connector 1"/>
        <xdr:cNvCxnSpPr/>
      </xdr:nvCxnSpPr>
      <xdr:spPr>
        <a:xfrm>
          <a:off x="876300" y="20526375"/>
          <a:ext cx="1733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101</xdr:row>
      <xdr:rowOff>38100</xdr:rowOff>
    </xdr:from>
    <xdr:to>
      <xdr:col>5</xdr:col>
      <xdr:colOff>457200</xdr:colOff>
      <xdr:row>101</xdr:row>
      <xdr:rowOff>38100</xdr:rowOff>
    </xdr:to>
    <xdr:cxnSp macro="">
      <xdr:nvCxnSpPr>
        <xdr:cNvPr id="3" name="Straight Connector 2"/>
        <xdr:cNvCxnSpPr/>
      </xdr:nvCxnSpPr>
      <xdr:spPr>
        <a:xfrm>
          <a:off x="3438525" y="20526375"/>
          <a:ext cx="19621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828675</xdr:colOff>
      <xdr:row>105</xdr:row>
      <xdr:rowOff>38100</xdr:rowOff>
    </xdr:from>
    <xdr:to>
      <xdr:col>2</xdr:col>
      <xdr:colOff>752475</xdr:colOff>
      <xdr:row>105</xdr:row>
      <xdr:rowOff>38100</xdr:rowOff>
    </xdr:to>
    <xdr:cxnSp macro="">
      <xdr:nvCxnSpPr>
        <xdr:cNvPr id="4" name="Straight Connector 3"/>
        <xdr:cNvCxnSpPr/>
      </xdr:nvCxnSpPr>
      <xdr:spPr>
        <a:xfrm>
          <a:off x="828675" y="21288375"/>
          <a:ext cx="17811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76200</xdr:colOff>
      <xdr:row>105</xdr:row>
      <xdr:rowOff>38100</xdr:rowOff>
    </xdr:from>
    <xdr:to>
      <xdr:col>5</xdr:col>
      <xdr:colOff>409575</xdr:colOff>
      <xdr:row>105</xdr:row>
      <xdr:rowOff>38100</xdr:rowOff>
    </xdr:to>
    <xdr:cxnSp macro="">
      <xdr:nvCxnSpPr>
        <xdr:cNvPr id="5" name="Straight Connector 4"/>
        <xdr:cNvCxnSpPr/>
      </xdr:nvCxnSpPr>
      <xdr:spPr>
        <a:xfrm>
          <a:off x="3390900" y="21288375"/>
          <a:ext cx="19621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1123950</xdr:colOff>
      <xdr:row>110</xdr:row>
      <xdr:rowOff>38100</xdr:rowOff>
    </xdr:from>
    <xdr:to>
      <xdr:col>4</xdr:col>
      <xdr:colOff>1076325</xdr:colOff>
      <xdr:row>110</xdr:row>
      <xdr:rowOff>38100</xdr:rowOff>
    </xdr:to>
    <xdr:cxnSp macro="">
      <xdr:nvCxnSpPr>
        <xdr:cNvPr id="6" name="Straight Connector 5"/>
        <xdr:cNvCxnSpPr/>
      </xdr:nvCxnSpPr>
      <xdr:spPr>
        <a:xfrm>
          <a:off x="1971675" y="22240875"/>
          <a:ext cx="24193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429189</xdr:colOff>
      <xdr:row>0</xdr:row>
      <xdr:rowOff>94119</xdr:rowOff>
    </xdr:from>
    <xdr:to>
      <xdr:col>17</xdr:col>
      <xdr:colOff>398318</xdr:colOff>
      <xdr:row>2</xdr:row>
      <xdr:rowOff>153872</xdr:rowOff>
    </xdr:to>
    <xdr:sp macro="" textlink="">
      <xdr:nvSpPr>
        <xdr:cNvPr id="7" name="Left Arrow 6">
          <a:hlinkClick xmlns:r="http://schemas.openxmlformats.org/officeDocument/2006/relationships" r:id="rId1"/>
        </xdr:cNvPr>
        <xdr:cNvSpPr/>
      </xdr:nvSpPr>
      <xdr:spPr>
        <a:xfrm>
          <a:off x="6724348" y="94119"/>
          <a:ext cx="739788" cy="44075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back</a:t>
          </a:r>
        </a:p>
      </xdr:txBody>
    </xdr:sp>
    <xdr:clientData fPrintsWithSheet="0"/>
  </xdr:twoCellAnchor>
  <xdr:twoCellAnchor>
    <xdr:from>
      <xdr:col>4</xdr:col>
      <xdr:colOff>24850</xdr:colOff>
      <xdr:row>10</xdr:row>
      <xdr:rowOff>41413</xdr:rowOff>
    </xdr:from>
    <xdr:to>
      <xdr:col>4</xdr:col>
      <xdr:colOff>1606828</xdr:colOff>
      <xdr:row>15</xdr:row>
      <xdr:rowOff>400879</xdr:rowOff>
    </xdr:to>
    <xdr:sp macro="" textlink="">
      <xdr:nvSpPr>
        <xdr:cNvPr id="8" name="TextBox 7"/>
        <xdr:cNvSpPr txBox="1"/>
      </xdr:nvSpPr>
      <xdr:spPr>
        <a:xfrm>
          <a:off x="3339550" y="1917838"/>
          <a:ext cx="1581978" cy="14834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A. Enrolment Increase                </a:t>
          </a:r>
        </a:p>
        <a:p>
          <a:r>
            <a:rPr lang="en-US" sz="800"/>
            <a:t> 0- No evidence                                       </a:t>
          </a:r>
        </a:p>
        <a:p>
          <a:r>
            <a:rPr lang="en-US" sz="800"/>
            <a:t>  1- Marginal: At least 5% Inc.                                          </a:t>
          </a:r>
        </a:p>
        <a:p>
          <a:r>
            <a:rPr lang="en-US" sz="800"/>
            <a:t>  2-Average: At least 7% Inc.                                       </a:t>
          </a:r>
        </a:p>
        <a:p>
          <a:r>
            <a:rPr lang="en-US" sz="800"/>
            <a:t>  3-High: At least 10% Inc.       </a:t>
          </a:r>
        </a:p>
        <a:p>
          <a:r>
            <a:rPr lang="en-US" sz="800"/>
            <a:t> </a:t>
          </a:r>
        </a:p>
        <a:p>
          <a:r>
            <a:rPr lang="en-US" sz="800"/>
            <a:t> B. Justification: Enrolment Rate based on Community Mapping     </a:t>
          </a:r>
        </a:p>
        <a:p>
          <a:r>
            <a:rPr lang="en-US" sz="800"/>
            <a:t>  1. Marginal: At least 85% Inc.      </a:t>
          </a:r>
        </a:p>
        <a:p>
          <a:r>
            <a:rPr lang="en-US" sz="800"/>
            <a:t>  2. Average: At least 90% Inc.       </a:t>
          </a:r>
        </a:p>
        <a:p>
          <a:r>
            <a:rPr lang="en-US" sz="800"/>
            <a:t>   3. High: At least 95% Inc.</a:t>
          </a:r>
        </a:p>
      </xdr:txBody>
    </xdr:sp>
    <xdr:clientData/>
  </xdr:twoCellAnchor>
  <xdr:twoCellAnchor>
    <xdr:from>
      <xdr:col>4</xdr:col>
      <xdr:colOff>33131</xdr:colOff>
      <xdr:row>16</xdr:row>
      <xdr:rowOff>49695</xdr:rowOff>
    </xdr:from>
    <xdr:to>
      <xdr:col>4</xdr:col>
      <xdr:colOff>1595231</xdr:colOff>
      <xdr:row>21</xdr:row>
      <xdr:rowOff>62533</xdr:rowOff>
    </xdr:to>
    <xdr:sp macro="" textlink="">
      <xdr:nvSpPr>
        <xdr:cNvPr id="9" name="TextBox 8"/>
        <xdr:cNvSpPr txBox="1"/>
      </xdr:nvSpPr>
      <xdr:spPr>
        <a:xfrm>
          <a:off x="3347831" y="3459645"/>
          <a:ext cx="1562100" cy="92723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                                                                    1. Marginal: At least 5% dec.                                             2. Average: At least 2% dec.                                              3. High: Has 0 Dropout rate or less than 2%</a:t>
          </a:r>
        </a:p>
      </xdr:txBody>
    </xdr:sp>
    <xdr:clientData/>
  </xdr:twoCellAnchor>
  <xdr:twoCellAnchor>
    <xdr:from>
      <xdr:col>4</xdr:col>
      <xdr:colOff>66261</xdr:colOff>
      <xdr:row>22</xdr:row>
      <xdr:rowOff>132522</xdr:rowOff>
    </xdr:from>
    <xdr:to>
      <xdr:col>4</xdr:col>
      <xdr:colOff>1590261</xdr:colOff>
      <xdr:row>27</xdr:row>
      <xdr:rowOff>94422</xdr:rowOff>
    </xdr:to>
    <xdr:sp macro="" textlink="">
      <xdr:nvSpPr>
        <xdr:cNvPr id="10" name="TextBox 9"/>
        <xdr:cNvSpPr txBox="1"/>
      </xdr:nvSpPr>
      <xdr:spPr>
        <a:xfrm>
          <a:off x="3380961" y="4647372"/>
          <a:ext cx="1524000" cy="914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0 - No evidence                                </a:t>
          </a:r>
        </a:p>
        <a:p>
          <a:r>
            <a:rPr lang="en-US" sz="900"/>
            <a:t>1-Marginal: At least 5% Inc.                                         2. Average: At least 7% Inc.                                             3. High: At least 10% Inc. </a:t>
          </a:r>
        </a:p>
        <a:p>
          <a:r>
            <a:rPr lang="en-US" sz="900"/>
            <a:t>or 95% CR                                      </a:t>
          </a:r>
        </a:p>
      </xdr:txBody>
    </xdr:sp>
    <xdr:clientData/>
  </xdr:twoCellAnchor>
  <xdr:twoCellAnchor>
    <xdr:from>
      <xdr:col>4</xdr:col>
      <xdr:colOff>49696</xdr:colOff>
      <xdr:row>28</xdr:row>
      <xdr:rowOff>41413</xdr:rowOff>
    </xdr:from>
    <xdr:to>
      <xdr:col>4</xdr:col>
      <xdr:colOff>1573696</xdr:colOff>
      <xdr:row>33</xdr:row>
      <xdr:rowOff>60463</xdr:rowOff>
    </xdr:to>
    <xdr:sp macro="" textlink="">
      <xdr:nvSpPr>
        <xdr:cNvPr id="11" name="TextBox 10"/>
        <xdr:cNvSpPr txBox="1"/>
      </xdr:nvSpPr>
      <xdr:spPr>
        <a:xfrm>
          <a:off x="3364396" y="5699263"/>
          <a:ext cx="1524000" cy="971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0 - No evidence                               </a:t>
          </a:r>
        </a:p>
        <a:p>
          <a:r>
            <a:rPr lang="en-US" sz="900"/>
            <a:t>1-Marginal: At least 5% Inc                                             2. Average: At least 7% Inc                                         3. High: At least 10% Inc </a:t>
          </a:r>
        </a:p>
        <a:p>
          <a:r>
            <a:rPr lang="en-US" sz="900"/>
            <a:t>or 95% CS</a:t>
          </a:r>
        </a:p>
      </xdr:txBody>
    </xdr:sp>
    <xdr:clientData/>
  </xdr:twoCellAnchor>
  <xdr:twoCellAnchor>
    <xdr:from>
      <xdr:col>4</xdr:col>
      <xdr:colOff>33132</xdr:colOff>
      <xdr:row>34</xdr:row>
      <xdr:rowOff>24850</xdr:rowOff>
    </xdr:from>
    <xdr:to>
      <xdr:col>4</xdr:col>
      <xdr:colOff>1595233</xdr:colOff>
      <xdr:row>39</xdr:row>
      <xdr:rowOff>298175</xdr:rowOff>
    </xdr:to>
    <xdr:sp macro="" textlink="">
      <xdr:nvSpPr>
        <xdr:cNvPr id="12" name="TextBox 11"/>
        <xdr:cNvSpPr txBox="1"/>
      </xdr:nvSpPr>
      <xdr:spPr>
        <a:xfrm>
          <a:off x="3347832" y="6825700"/>
          <a:ext cx="1562101" cy="1730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Option 1</a:t>
          </a:r>
        </a:p>
        <a:p>
          <a:r>
            <a:rPr lang="en-US" sz="800"/>
            <a:t>Elementary-Baseline 67%</a:t>
          </a:r>
        </a:p>
        <a:p>
          <a:r>
            <a:rPr lang="en-US" sz="800"/>
            <a:t>1-Marginal: At least</a:t>
          </a:r>
          <a:r>
            <a:rPr lang="en-US" sz="800" baseline="0"/>
            <a:t> 2% Inc.</a:t>
          </a:r>
        </a:p>
        <a:p>
          <a:r>
            <a:rPr lang="en-US" sz="800" baseline="0"/>
            <a:t>2-Average- At least 5% Inc.</a:t>
          </a:r>
        </a:p>
        <a:p>
          <a:r>
            <a:rPr lang="en-US" sz="800" baseline="0"/>
            <a:t>3- High- With 7% Inc. or 75% Inc.</a:t>
          </a:r>
        </a:p>
        <a:p>
          <a:r>
            <a:rPr lang="en-US" sz="800" baseline="0"/>
            <a:t>Secondary- Baseline 48%</a:t>
          </a:r>
        </a:p>
        <a:p>
          <a:r>
            <a:rPr lang="en-US" sz="800" baseline="0"/>
            <a:t>1-Marginal: At least 7% Inc.</a:t>
          </a:r>
        </a:p>
        <a:p>
          <a:r>
            <a:rPr lang="en-US" sz="800" baseline="0"/>
            <a:t>2-Average: At least 8% Inc.</a:t>
          </a:r>
        </a:p>
        <a:p>
          <a:r>
            <a:rPr lang="en-US" sz="800" baseline="0"/>
            <a:t>3-High: With 10% Inc. or 75% Inc</a:t>
          </a:r>
        </a:p>
        <a:p>
          <a:r>
            <a:rPr lang="en-US" sz="800" baseline="0"/>
            <a:t>Option 2</a:t>
          </a:r>
        </a:p>
        <a:p>
          <a:r>
            <a:rPr lang="en-US" sz="800"/>
            <a:t>1-Marginal: 26-50% Inc.</a:t>
          </a:r>
        </a:p>
        <a:p>
          <a:r>
            <a:rPr lang="en-US" sz="800"/>
            <a:t>2-Average: 51-75%</a:t>
          </a:r>
          <a:r>
            <a:rPr lang="en-US" sz="800" baseline="0"/>
            <a:t> Inc.</a:t>
          </a:r>
        </a:p>
        <a:p>
          <a:r>
            <a:rPr lang="en-US" sz="800" baseline="0"/>
            <a:t>3-High: 76-100% Inc.</a:t>
          </a:r>
          <a:endParaRPr lang="en-US" sz="800"/>
        </a:p>
      </xdr:txBody>
    </xdr:sp>
    <xdr:clientData/>
  </xdr:twoCellAnchor>
  <xdr:twoCellAnchor editAs="oneCell">
    <xdr:from>
      <xdr:col>0</xdr:col>
      <xdr:colOff>31750</xdr:colOff>
      <xdr:row>0</xdr:row>
      <xdr:rowOff>0</xdr:rowOff>
    </xdr:from>
    <xdr:to>
      <xdr:col>1</xdr:col>
      <xdr:colOff>173036</xdr:colOff>
      <xdr:row>4</xdr:row>
      <xdr:rowOff>22225</xdr:rowOff>
    </xdr:to>
    <xdr:pic>
      <xdr:nvPicPr>
        <xdr:cNvPr id="13" name="Picture 1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1750" y="0"/>
          <a:ext cx="989011" cy="784225"/>
        </a:xfrm>
        <a:prstGeom prst="rect">
          <a:avLst/>
        </a:prstGeom>
      </xdr:spPr>
    </xdr:pic>
    <xdr:clientData/>
  </xdr:twoCellAnchor>
  <xdr:twoCellAnchor editAs="oneCell">
    <xdr:from>
      <xdr:col>4</xdr:col>
      <xdr:colOff>1615162</xdr:colOff>
      <xdr:row>0</xdr:row>
      <xdr:rowOff>9525</xdr:rowOff>
    </xdr:from>
    <xdr:to>
      <xdr:col>7</xdr:col>
      <xdr:colOff>600075</xdr:colOff>
      <xdr:row>3</xdr:row>
      <xdr:rowOff>97926</xdr:rowOff>
    </xdr:to>
    <xdr:pic>
      <xdr:nvPicPr>
        <xdr:cNvPr id="14" name="Picture 1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929862" y="9525"/>
          <a:ext cx="1270913" cy="659901"/>
        </a:xfrm>
        <a:prstGeom prst="rect">
          <a:avLst/>
        </a:prstGeom>
      </xdr:spPr>
    </xdr:pic>
    <xdr:clientData/>
  </xdr:twoCellAnchor>
  <xdr:twoCellAnchor>
    <xdr:from>
      <xdr:col>1</xdr:col>
      <xdr:colOff>247650</xdr:colOff>
      <xdr:row>85</xdr:row>
      <xdr:rowOff>157162</xdr:rowOff>
    </xdr:from>
    <xdr:to>
      <xdr:col>7</xdr:col>
      <xdr:colOff>66675</xdr:colOff>
      <xdr:row>97</xdr:row>
      <xdr:rowOff>76200</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xdr:col>
      <xdr:colOff>28575</xdr:colOff>
      <xdr:row>101</xdr:row>
      <xdr:rowOff>38100</xdr:rowOff>
    </xdr:from>
    <xdr:to>
      <xdr:col>2</xdr:col>
      <xdr:colOff>800100</xdr:colOff>
      <xdr:row>101</xdr:row>
      <xdr:rowOff>38100</xdr:rowOff>
    </xdr:to>
    <xdr:cxnSp macro="">
      <xdr:nvCxnSpPr>
        <xdr:cNvPr id="2" name="Straight Connector 1"/>
        <xdr:cNvCxnSpPr/>
      </xdr:nvCxnSpPr>
      <xdr:spPr>
        <a:xfrm>
          <a:off x="876300" y="20526375"/>
          <a:ext cx="1733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101</xdr:row>
      <xdr:rowOff>38100</xdr:rowOff>
    </xdr:from>
    <xdr:to>
      <xdr:col>5</xdr:col>
      <xdr:colOff>457200</xdr:colOff>
      <xdr:row>101</xdr:row>
      <xdr:rowOff>38100</xdr:rowOff>
    </xdr:to>
    <xdr:cxnSp macro="">
      <xdr:nvCxnSpPr>
        <xdr:cNvPr id="3" name="Straight Connector 2"/>
        <xdr:cNvCxnSpPr/>
      </xdr:nvCxnSpPr>
      <xdr:spPr>
        <a:xfrm>
          <a:off x="3438525" y="20526375"/>
          <a:ext cx="19621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828675</xdr:colOff>
      <xdr:row>105</xdr:row>
      <xdr:rowOff>38100</xdr:rowOff>
    </xdr:from>
    <xdr:to>
      <xdr:col>2</xdr:col>
      <xdr:colOff>752475</xdr:colOff>
      <xdr:row>105</xdr:row>
      <xdr:rowOff>38100</xdr:rowOff>
    </xdr:to>
    <xdr:cxnSp macro="">
      <xdr:nvCxnSpPr>
        <xdr:cNvPr id="4" name="Straight Connector 3"/>
        <xdr:cNvCxnSpPr/>
      </xdr:nvCxnSpPr>
      <xdr:spPr>
        <a:xfrm>
          <a:off x="828675" y="21288375"/>
          <a:ext cx="17811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76200</xdr:colOff>
      <xdr:row>105</xdr:row>
      <xdr:rowOff>38100</xdr:rowOff>
    </xdr:from>
    <xdr:to>
      <xdr:col>5</xdr:col>
      <xdr:colOff>409575</xdr:colOff>
      <xdr:row>105</xdr:row>
      <xdr:rowOff>38100</xdr:rowOff>
    </xdr:to>
    <xdr:cxnSp macro="">
      <xdr:nvCxnSpPr>
        <xdr:cNvPr id="5" name="Straight Connector 4"/>
        <xdr:cNvCxnSpPr/>
      </xdr:nvCxnSpPr>
      <xdr:spPr>
        <a:xfrm>
          <a:off x="3390900" y="21288375"/>
          <a:ext cx="19621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1123950</xdr:colOff>
      <xdr:row>110</xdr:row>
      <xdr:rowOff>38100</xdr:rowOff>
    </xdr:from>
    <xdr:to>
      <xdr:col>4</xdr:col>
      <xdr:colOff>1076325</xdr:colOff>
      <xdr:row>110</xdr:row>
      <xdr:rowOff>38100</xdr:rowOff>
    </xdr:to>
    <xdr:cxnSp macro="">
      <xdr:nvCxnSpPr>
        <xdr:cNvPr id="6" name="Straight Connector 5"/>
        <xdr:cNvCxnSpPr/>
      </xdr:nvCxnSpPr>
      <xdr:spPr>
        <a:xfrm>
          <a:off x="1971675" y="22240875"/>
          <a:ext cx="24193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273326</xdr:colOff>
      <xdr:row>0</xdr:row>
      <xdr:rowOff>24847</xdr:rowOff>
    </xdr:from>
    <xdr:to>
      <xdr:col>14</xdr:col>
      <xdr:colOff>0</xdr:colOff>
      <xdr:row>2</xdr:row>
      <xdr:rowOff>84600</xdr:rowOff>
    </xdr:to>
    <xdr:sp macro="" textlink="">
      <xdr:nvSpPr>
        <xdr:cNvPr id="8" name="Left Arrow 7">
          <a:hlinkClick xmlns:r="http://schemas.openxmlformats.org/officeDocument/2006/relationships" r:id="rId1"/>
        </xdr:cNvPr>
        <xdr:cNvSpPr/>
      </xdr:nvSpPr>
      <xdr:spPr>
        <a:xfrm>
          <a:off x="6578876" y="24847"/>
          <a:ext cx="812524" cy="44075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back</a:t>
          </a:r>
        </a:p>
      </xdr:txBody>
    </xdr:sp>
    <xdr:clientData fPrintsWithSheet="0"/>
  </xdr:twoCellAnchor>
  <xdr:twoCellAnchor>
    <xdr:from>
      <xdr:col>4</xdr:col>
      <xdr:colOff>24850</xdr:colOff>
      <xdr:row>10</xdr:row>
      <xdr:rowOff>41413</xdr:rowOff>
    </xdr:from>
    <xdr:to>
      <xdr:col>4</xdr:col>
      <xdr:colOff>1606828</xdr:colOff>
      <xdr:row>15</xdr:row>
      <xdr:rowOff>400879</xdr:rowOff>
    </xdr:to>
    <xdr:sp macro="" textlink="">
      <xdr:nvSpPr>
        <xdr:cNvPr id="9" name="TextBox 8"/>
        <xdr:cNvSpPr txBox="1"/>
      </xdr:nvSpPr>
      <xdr:spPr>
        <a:xfrm>
          <a:off x="3339550" y="1917838"/>
          <a:ext cx="1581978" cy="14834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A. Enrolment Increase                </a:t>
          </a:r>
        </a:p>
        <a:p>
          <a:r>
            <a:rPr lang="en-US" sz="800"/>
            <a:t> 0- No evidence                                       </a:t>
          </a:r>
        </a:p>
        <a:p>
          <a:r>
            <a:rPr lang="en-US" sz="800"/>
            <a:t>  1- Marginal: At least 5% Inc.                                          </a:t>
          </a:r>
        </a:p>
        <a:p>
          <a:r>
            <a:rPr lang="en-US" sz="800"/>
            <a:t>  2-Average: At least 7% Inc.                                       </a:t>
          </a:r>
        </a:p>
        <a:p>
          <a:r>
            <a:rPr lang="en-US" sz="800"/>
            <a:t>  3-High: At least 10% Inc.       </a:t>
          </a:r>
        </a:p>
        <a:p>
          <a:r>
            <a:rPr lang="en-US" sz="800"/>
            <a:t> </a:t>
          </a:r>
        </a:p>
        <a:p>
          <a:r>
            <a:rPr lang="en-US" sz="800"/>
            <a:t> B. Justification: Enrolment Rate based on Community Mapping     </a:t>
          </a:r>
        </a:p>
        <a:p>
          <a:r>
            <a:rPr lang="en-US" sz="800"/>
            <a:t>  1. Marginal: At least 85% Inc.      </a:t>
          </a:r>
        </a:p>
        <a:p>
          <a:r>
            <a:rPr lang="en-US" sz="800"/>
            <a:t>  2. Average: At least 90% Inc.       </a:t>
          </a:r>
        </a:p>
        <a:p>
          <a:r>
            <a:rPr lang="en-US" sz="800"/>
            <a:t>   3. High: At least 95% Inc.</a:t>
          </a:r>
        </a:p>
      </xdr:txBody>
    </xdr:sp>
    <xdr:clientData/>
  </xdr:twoCellAnchor>
  <xdr:twoCellAnchor>
    <xdr:from>
      <xdr:col>4</xdr:col>
      <xdr:colOff>33131</xdr:colOff>
      <xdr:row>16</xdr:row>
      <xdr:rowOff>49695</xdr:rowOff>
    </xdr:from>
    <xdr:to>
      <xdr:col>4</xdr:col>
      <xdr:colOff>1595231</xdr:colOff>
      <xdr:row>21</xdr:row>
      <xdr:rowOff>62533</xdr:rowOff>
    </xdr:to>
    <xdr:sp macro="" textlink="">
      <xdr:nvSpPr>
        <xdr:cNvPr id="10" name="TextBox 9"/>
        <xdr:cNvSpPr txBox="1"/>
      </xdr:nvSpPr>
      <xdr:spPr>
        <a:xfrm>
          <a:off x="3347831" y="3459645"/>
          <a:ext cx="1562100" cy="92723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                                                                    1. Marginal: At least 5% dec.                                             2. Average: At least 2% dec.                                              3. High: Has 0 Dropout rate or less than 2%</a:t>
          </a:r>
        </a:p>
      </xdr:txBody>
    </xdr:sp>
    <xdr:clientData/>
  </xdr:twoCellAnchor>
  <xdr:twoCellAnchor>
    <xdr:from>
      <xdr:col>4</xdr:col>
      <xdr:colOff>66261</xdr:colOff>
      <xdr:row>22</xdr:row>
      <xdr:rowOff>132522</xdr:rowOff>
    </xdr:from>
    <xdr:to>
      <xdr:col>4</xdr:col>
      <xdr:colOff>1590261</xdr:colOff>
      <xdr:row>27</xdr:row>
      <xdr:rowOff>94422</xdr:rowOff>
    </xdr:to>
    <xdr:sp macro="" textlink="">
      <xdr:nvSpPr>
        <xdr:cNvPr id="11" name="TextBox 10"/>
        <xdr:cNvSpPr txBox="1"/>
      </xdr:nvSpPr>
      <xdr:spPr>
        <a:xfrm>
          <a:off x="3380961" y="4647372"/>
          <a:ext cx="1524000" cy="914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0 - No evidence                                </a:t>
          </a:r>
        </a:p>
        <a:p>
          <a:r>
            <a:rPr lang="en-US" sz="900"/>
            <a:t>1-Marginal: At least 5% Inc.                                         2. Average: At least 7% Inc.                                             3. High: At least 10% Inc. </a:t>
          </a:r>
        </a:p>
        <a:p>
          <a:r>
            <a:rPr lang="en-US" sz="900"/>
            <a:t>or 95% CR                                      </a:t>
          </a:r>
        </a:p>
      </xdr:txBody>
    </xdr:sp>
    <xdr:clientData/>
  </xdr:twoCellAnchor>
  <xdr:twoCellAnchor>
    <xdr:from>
      <xdr:col>4</xdr:col>
      <xdr:colOff>49696</xdr:colOff>
      <xdr:row>28</xdr:row>
      <xdr:rowOff>41413</xdr:rowOff>
    </xdr:from>
    <xdr:to>
      <xdr:col>4</xdr:col>
      <xdr:colOff>1573696</xdr:colOff>
      <xdr:row>33</xdr:row>
      <xdr:rowOff>60463</xdr:rowOff>
    </xdr:to>
    <xdr:sp macro="" textlink="">
      <xdr:nvSpPr>
        <xdr:cNvPr id="12" name="TextBox 11"/>
        <xdr:cNvSpPr txBox="1"/>
      </xdr:nvSpPr>
      <xdr:spPr>
        <a:xfrm>
          <a:off x="3364396" y="5699263"/>
          <a:ext cx="1524000" cy="971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0 - No evidence                               </a:t>
          </a:r>
        </a:p>
        <a:p>
          <a:r>
            <a:rPr lang="en-US" sz="900"/>
            <a:t>1-Marginal: At least 5% Inc                                             2. Average: At least 7% Inc                                         3. High: At least 10% Inc </a:t>
          </a:r>
        </a:p>
        <a:p>
          <a:r>
            <a:rPr lang="en-US" sz="900"/>
            <a:t>or 95% CS</a:t>
          </a:r>
        </a:p>
      </xdr:txBody>
    </xdr:sp>
    <xdr:clientData/>
  </xdr:twoCellAnchor>
  <xdr:twoCellAnchor>
    <xdr:from>
      <xdr:col>4</xdr:col>
      <xdr:colOff>33132</xdr:colOff>
      <xdr:row>34</xdr:row>
      <xdr:rowOff>24850</xdr:rowOff>
    </xdr:from>
    <xdr:to>
      <xdr:col>4</xdr:col>
      <xdr:colOff>1595233</xdr:colOff>
      <xdr:row>39</xdr:row>
      <xdr:rowOff>298175</xdr:rowOff>
    </xdr:to>
    <xdr:sp macro="" textlink="">
      <xdr:nvSpPr>
        <xdr:cNvPr id="13" name="TextBox 12"/>
        <xdr:cNvSpPr txBox="1"/>
      </xdr:nvSpPr>
      <xdr:spPr>
        <a:xfrm>
          <a:off x="3347832" y="6825700"/>
          <a:ext cx="1562101" cy="1730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Option 1</a:t>
          </a:r>
        </a:p>
        <a:p>
          <a:r>
            <a:rPr lang="en-US" sz="800"/>
            <a:t>Elementary-Baseline 67%</a:t>
          </a:r>
        </a:p>
        <a:p>
          <a:r>
            <a:rPr lang="en-US" sz="800"/>
            <a:t>1-Marginal: At least</a:t>
          </a:r>
          <a:r>
            <a:rPr lang="en-US" sz="800" baseline="0"/>
            <a:t> 2% Inc.</a:t>
          </a:r>
        </a:p>
        <a:p>
          <a:r>
            <a:rPr lang="en-US" sz="800" baseline="0"/>
            <a:t>2-Average- At least 5% Inc.</a:t>
          </a:r>
        </a:p>
        <a:p>
          <a:r>
            <a:rPr lang="en-US" sz="800" baseline="0"/>
            <a:t>3- High- With 7% Inc. or 75% Inc.</a:t>
          </a:r>
        </a:p>
        <a:p>
          <a:r>
            <a:rPr lang="en-US" sz="800" baseline="0"/>
            <a:t>Secondary- Baseline 48%</a:t>
          </a:r>
        </a:p>
        <a:p>
          <a:r>
            <a:rPr lang="en-US" sz="800" baseline="0"/>
            <a:t>1-Marginal: At least 7% Inc.</a:t>
          </a:r>
        </a:p>
        <a:p>
          <a:r>
            <a:rPr lang="en-US" sz="800" baseline="0"/>
            <a:t>2-Average: At least 8% Inc.</a:t>
          </a:r>
        </a:p>
        <a:p>
          <a:r>
            <a:rPr lang="en-US" sz="800" baseline="0"/>
            <a:t>3-High: With 10% Inc. or 75% Inc</a:t>
          </a:r>
        </a:p>
        <a:p>
          <a:r>
            <a:rPr lang="en-US" sz="800" baseline="0"/>
            <a:t>Option 2</a:t>
          </a:r>
        </a:p>
        <a:p>
          <a:r>
            <a:rPr lang="en-US" sz="800"/>
            <a:t>1-Marginal: 26-50% Inc.</a:t>
          </a:r>
        </a:p>
        <a:p>
          <a:r>
            <a:rPr lang="en-US" sz="800"/>
            <a:t>2-Average: 51-75%</a:t>
          </a:r>
          <a:r>
            <a:rPr lang="en-US" sz="800" baseline="0"/>
            <a:t> Inc.</a:t>
          </a:r>
        </a:p>
        <a:p>
          <a:r>
            <a:rPr lang="en-US" sz="800" baseline="0"/>
            <a:t>3-High: 76-100% Inc.</a:t>
          </a:r>
          <a:endParaRPr lang="en-US" sz="800"/>
        </a:p>
      </xdr:txBody>
    </xdr:sp>
    <xdr:clientData/>
  </xdr:twoCellAnchor>
  <xdr:twoCellAnchor editAs="oneCell">
    <xdr:from>
      <xdr:col>0</xdr:col>
      <xdr:colOff>31750</xdr:colOff>
      <xdr:row>0</xdr:row>
      <xdr:rowOff>0</xdr:rowOff>
    </xdr:from>
    <xdr:to>
      <xdr:col>1</xdr:col>
      <xdr:colOff>173036</xdr:colOff>
      <xdr:row>4</xdr:row>
      <xdr:rowOff>22225</xdr:rowOff>
    </xdr:to>
    <xdr:pic>
      <xdr:nvPicPr>
        <xdr:cNvPr id="14" name="Picture 1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1750" y="0"/>
          <a:ext cx="989011" cy="784225"/>
        </a:xfrm>
        <a:prstGeom prst="rect">
          <a:avLst/>
        </a:prstGeom>
      </xdr:spPr>
    </xdr:pic>
    <xdr:clientData/>
  </xdr:twoCellAnchor>
  <xdr:twoCellAnchor editAs="oneCell">
    <xdr:from>
      <xdr:col>4</xdr:col>
      <xdr:colOff>1615162</xdr:colOff>
      <xdr:row>0</xdr:row>
      <xdr:rowOff>9525</xdr:rowOff>
    </xdr:from>
    <xdr:to>
      <xdr:col>7</xdr:col>
      <xdr:colOff>600075</xdr:colOff>
      <xdr:row>3</xdr:row>
      <xdr:rowOff>97926</xdr:rowOff>
    </xdr:to>
    <xdr:pic>
      <xdr:nvPicPr>
        <xdr:cNvPr id="15" name="Picture 1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929862" y="9525"/>
          <a:ext cx="1270913" cy="659901"/>
        </a:xfrm>
        <a:prstGeom prst="rect">
          <a:avLst/>
        </a:prstGeom>
      </xdr:spPr>
    </xdr:pic>
    <xdr:clientData/>
  </xdr:twoCellAnchor>
  <xdr:twoCellAnchor>
    <xdr:from>
      <xdr:col>1</xdr:col>
      <xdr:colOff>136071</xdr:colOff>
      <xdr:row>85</xdr:row>
      <xdr:rowOff>40822</xdr:rowOff>
    </xdr:from>
    <xdr:to>
      <xdr:col>5</xdr:col>
      <xdr:colOff>285750</xdr:colOff>
      <xdr:row>96</xdr:row>
      <xdr:rowOff>136072</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19050</xdr:colOff>
      <xdr:row>22</xdr:row>
      <xdr:rowOff>285750</xdr:rowOff>
    </xdr:from>
    <xdr:to>
      <xdr:col>14</xdr:col>
      <xdr:colOff>66675</xdr:colOff>
      <xdr:row>28</xdr:row>
      <xdr:rowOff>219075</xdr:rowOff>
    </xdr:to>
    <xdr:sp macro="" textlink="">
      <xdr:nvSpPr>
        <xdr:cNvPr id="16" name="TextBox 15"/>
        <xdr:cNvSpPr txBox="1"/>
      </xdr:nvSpPr>
      <xdr:spPr>
        <a:xfrm>
          <a:off x="6934200" y="4800600"/>
          <a:ext cx="523875" cy="1076325"/>
        </a:xfrm>
        <a:prstGeom prst="rect">
          <a:avLst/>
        </a:prstGeom>
        <a:solidFill>
          <a:schemeClr val="bg2">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12</xdr:col>
      <xdr:colOff>180975</xdr:colOff>
      <xdr:row>65</xdr:row>
      <xdr:rowOff>238125</xdr:rowOff>
    </xdr:from>
    <xdr:to>
      <xdr:col>15</xdr:col>
      <xdr:colOff>47625</xdr:colOff>
      <xdr:row>70</xdr:row>
      <xdr:rowOff>104775</xdr:rowOff>
    </xdr:to>
    <xdr:sp macro="" textlink="">
      <xdr:nvSpPr>
        <xdr:cNvPr id="17" name="TextBox 16"/>
        <xdr:cNvSpPr txBox="1"/>
      </xdr:nvSpPr>
      <xdr:spPr>
        <a:xfrm>
          <a:off x="7096125" y="13677900"/>
          <a:ext cx="590550" cy="942975"/>
        </a:xfrm>
        <a:prstGeom prst="rect">
          <a:avLst/>
        </a:prstGeom>
        <a:solidFill>
          <a:schemeClr val="bg2">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28575</xdr:colOff>
      <xdr:row>101</xdr:row>
      <xdr:rowOff>38100</xdr:rowOff>
    </xdr:from>
    <xdr:to>
      <xdr:col>2</xdr:col>
      <xdr:colOff>800100</xdr:colOff>
      <xdr:row>101</xdr:row>
      <xdr:rowOff>38100</xdr:rowOff>
    </xdr:to>
    <xdr:cxnSp macro="">
      <xdr:nvCxnSpPr>
        <xdr:cNvPr id="2" name="Straight Connector 1"/>
        <xdr:cNvCxnSpPr/>
      </xdr:nvCxnSpPr>
      <xdr:spPr>
        <a:xfrm>
          <a:off x="876300" y="20526375"/>
          <a:ext cx="1733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101</xdr:row>
      <xdr:rowOff>38100</xdr:rowOff>
    </xdr:from>
    <xdr:to>
      <xdr:col>5</xdr:col>
      <xdr:colOff>457200</xdr:colOff>
      <xdr:row>101</xdr:row>
      <xdr:rowOff>38100</xdr:rowOff>
    </xdr:to>
    <xdr:cxnSp macro="">
      <xdr:nvCxnSpPr>
        <xdr:cNvPr id="3" name="Straight Connector 2"/>
        <xdr:cNvCxnSpPr/>
      </xdr:nvCxnSpPr>
      <xdr:spPr>
        <a:xfrm>
          <a:off x="3438525" y="20526375"/>
          <a:ext cx="19621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828675</xdr:colOff>
      <xdr:row>105</xdr:row>
      <xdr:rowOff>38100</xdr:rowOff>
    </xdr:from>
    <xdr:to>
      <xdr:col>2</xdr:col>
      <xdr:colOff>752475</xdr:colOff>
      <xdr:row>105</xdr:row>
      <xdr:rowOff>38100</xdr:rowOff>
    </xdr:to>
    <xdr:cxnSp macro="">
      <xdr:nvCxnSpPr>
        <xdr:cNvPr id="4" name="Straight Connector 3"/>
        <xdr:cNvCxnSpPr/>
      </xdr:nvCxnSpPr>
      <xdr:spPr>
        <a:xfrm>
          <a:off x="828675" y="21288375"/>
          <a:ext cx="17811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76200</xdr:colOff>
      <xdr:row>105</xdr:row>
      <xdr:rowOff>38100</xdr:rowOff>
    </xdr:from>
    <xdr:to>
      <xdr:col>5</xdr:col>
      <xdr:colOff>409575</xdr:colOff>
      <xdr:row>105</xdr:row>
      <xdr:rowOff>38100</xdr:rowOff>
    </xdr:to>
    <xdr:cxnSp macro="">
      <xdr:nvCxnSpPr>
        <xdr:cNvPr id="5" name="Straight Connector 4"/>
        <xdr:cNvCxnSpPr/>
      </xdr:nvCxnSpPr>
      <xdr:spPr>
        <a:xfrm>
          <a:off x="3390900" y="21288375"/>
          <a:ext cx="19621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1123950</xdr:colOff>
      <xdr:row>110</xdr:row>
      <xdr:rowOff>38100</xdr:rowOff>
    </xdr:from>
    <xdr:to>
      <xdr:col>4</xdr:col>
      <xdr:colOff>1076325</xdr:colOff>
      <xdr:row>110</xdr:row>
      <xdr:rowOff>38100</xdr:rowOff>
    </xdr:to>
    <xdr:cxnSp macro="">
      <xdr:nvCxnSpPr>
        <xdr:cNvPr id="6" name="Straight Connector 5"/>
        <xdr:cNvCxnSpPr/>
      </xdr:nvCxnSpPr>
      <xdr:spPr>
        <a:xfrm>
          <a:off x="1971675" y="22240875"/>
          <a:ext cx="24193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273326</xdr:colOff>
      <xdr:row>0</xdr:row>
      <xdr:rowOff>24847</xdr:rowOff>
    </xdr:from>
    <xdr:to>
      <xdr:col>14</xdr:col>
      <xdr:colOff>69272</xdr:colOff>
      <xdr:row>2</xdr:row>
      <xdr:rowOff>84600</xdr:rowOff>
    </xdr:to>
    <xdr:sp macro="" textlink="">
      <xdr:nvSpPr>
        <xdr:cNvPr id="7" name="Left Arrow 6">
          <a:hlinkClick xmlns:r="http://schemas.openxmlformats.org/officeDocument/2006/relationships" r:id="rId1"/>
        </xdr:cNvPr>
        <xdr:cNvSpPr/>
      </xdr:nvSpPr>
      <xdr:spPr>
        <a:xfrm>
          <a:off x="6568485" y="24847"/>
          <a:ext cx="809060" cy="44075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back</a:t>
          </a:r>
        </a:p>
      </xdr:txBody>
    </xdr:sp>
    <xdr:clientData fPrintsWithSheet="0"/>
  </xdr:twoCellAnchor>
  <xdr:twoCellAnchor>
    <xdr:from>
      <xdr:col>4</xdr:col>
      <xdr:colOff>24850</xdr:colOff>
      <xdr:row>10</xdr:row>
      <xdr:rowOff>41413</xdr:rowOff>
    </xdr:from>
    <xdr:to>
      <xdr:col>4</xdr:col>
      <xdr:colOff>1606828</xdr:colOff>
      <xdr:row>15</xdr:row>
      <xdr:rowOff>400879</xdr:rowOff>
    </xdr:to>
    <xdr:sp macro="" textlink="">
      <xdr:nvSpPr>
        <xdr:cNvPr id="8" name="TextBox 7"/>
        <xdr:cNvSpPr txBox="1"/>
      </xdr:nvSpPr>
      <xdr:spPr>
        <a:xfrm>
          <a:off x="3339550" y="1917838"/>
          <a:ext cx="1581978" cy="14834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A. Enrolment Increase                </a:t>
          </a:r>
        </a:p>
        <a:p>
          <a:r>
            <a:rPr lang="en-US" sz="800"/>
            <a:t> 0- No evidence                                       </a:t>
          </a:r>
        </a:p>
        <a:p>
          <a:r>
            <a:rPr lang="en-US" sz="800"/>
            <a:t>  1- Marginal: At least 5% Inc.                                          </a:t>
          </a:r>
        </a:p>
        <a:p>
          <a:r>
            <a:rPr lang="en-US" sz="800"/>
            <a:t>  2-Average: At least 7% Inc.                                       </a:t>
          </a:r>
        </a:p>
        <a:p>
          <a:r>
            <a:rPr lang="en-US" sz="800"/>
            <a:t>  3-High: At least 10% Inc.       </a:t>
          </a:r>
        </a:p>
        <a:p>
          <a:r>
            <a:rPr lang="en-US" sz="800"/>
            <a:t> </a:t>
          </a:r>
        </a:p>
        <a:p>
          <a:r>
            <a:rPr lang="en-US" sz="800"/>
            <a:t> B. Justification: Enrolment Rate based on Community Mapping     </a:t>
          </a:r>
        </a:p>
        <a:p>
          <a:r>
            <a:rPr lang="en-US" sz="800"/>
            <a:t>  1. Marginal: At least 85% Inc.      </a:t>
          </a:r>
        </a:p>
        <a:p>
          <a:r>
            <a:rPr lang="en-US" sz="800"/>
            <a:t>  2. Average: At least 90% Inc.       </a:t>
          </a:r>
        </a:p>
        <a:p>
          <a:r>
            <a:rPr lang="en-US" sz="800"/>
            <a:t>   3. High: At least 95% Inc.</a:t>
          </a:r>
        </a:p>
      </xdr:txBody>
    </xdr:sp>
    <xdr:clientData/>
  </xdr:twoCellAnchor>
  <xdr:twoCellAnchor>
    <xdr:from>
      <xdr:col>4</xdr:col>
      <xdr:colOff>33131</xdr:colOff>
      <xdr:row>16</xdr:row>
      <xdr:rowOff>49695</xdr:rowOff>
    </xdr:from>
    <xdr:to>
      <xdr:col>4</xdr:col>
      <xdr:colOff>1595231</xdr:colOff>
      <xdr:row>21</xdr:row>
      <xdr:rowOff>62533</xdr:rowOff>
    </xdr:to>
    <xdr:sp macro="" textlink="">
      <xdr:nvSpPr>
        <xdr:cNvPr id="9" name="TextBox 8"/>
        <xdr:cNvSpPr txBox="1"/>
      </xdr:nvSpPr>
      <xdr:spPr>
        <a:xfrm>
          <a:off x="3347831" y="3459645"/>
          <a:ext cx="1562100" cy="92723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                                                                    1. Marginal: At least 5% dec.                                             2. Average: At least 2% dec.                                              3. High: Has 0 Dropout rate or less than 2%</a:t>
          </a:r>
        </a:p>
      </xdr:txBody>
    </xdr:sp>
    <xdr:clientData/>
  </xdr:twoCellAnchor>
  <xdr:twoCellAnchor>
    <xdr:from>
      <xdr:col>4</xdr:col>
      <xdr:colOff>66261</xdr:colOff>
      <xdr:row>22</xdr:row>
      <xdr:rowOff>132522</xdr:rowOff>
    </xdr:from>
    <xdr:to>
      <xdr:col>4</xdr:col>
      <xdr:colOff>1590261</xdr:colOff>
      <xdr:row>27</xdr:row>
      <xdr:rowOff>94422</xdr:rowOff>
    </xdr:to>
    <xdr:sp macro="" textlink="">
      <xdr:nvSpPr>
        <xdr:cNvPr id="10" name="TextBox 9"/>
        <xdr:cNvSpPr txBox="1"/>
      </xdr:nvSpPr>
      <xdr:spPr>
        <a:xfrm>
          <a:off x="3380961" y="4647372"/>
          <a:ext cx="1524000" cy="914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0 - No evidence                                </a:t>
          </a:r>
        </a:p>
        <a:p>
          <a:r>
            <a:rPr lang="en-US" sz="900"/>
            <a:t>1-Marginal: At least 5% Inc.                                         2. Average: At least 7% Inc.                                             3. High: At least 10% Inc. </a:t>
          </a:r>
        </a:p>
        <a:p>
          <a:r>
            <a:rPr lang="en-US" sz="900"/>
            <a:t>or 95% CR                                      </a:t>
          </a:r>
        </a:p>
      </xdr:txBody>
    </xdr:sp>
    <xdr:clientData/>
  </xdr:twoCellAnchor>
  <xdr:twoCellAnchor>
    <xdr:from>
      <xdr:col>4</xdr:col>
      <xdr:colOff>49696</xdr:colOff>
      <xdr:row>28</xdr:row>
      <xdr:rowOff>41413</xdr:rowOff>
    </xdr:from>
    <xdr:to>
      <xdr:col>4</xdr:col>
      <xdr:colOff>1573696</xdr:colOff>
      <xdr:row>33</xdr:row>
      <xdr:rowOff>60463</xdr:rowOff>
    </xdr:to>
    <xdr:sp macro="" textlink="">
      <xdr:nvSpPr>
        <xdr:cNvPr id="11" name="TextBox 10"/>
        <xdr:cNvSpPr txBox="1"/>
      </xdr:nvSpPr>
      <xdr:spPr>
        <a:xfrm>
          <a:off x="3364396" y="5699263"/>
          <a:ext cx="1524000" cy="971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0 - No evidence                               </a:t>
          </a:r>
        </a:p>
        <a:p>
          <a:r>
            <a:rPr lang="en-US" sz="900"/>
            <a:t>1-Marginal: At least 5% Inc                                             2. Average: At least 7% Inc                                         3. High: At least 10% Inc </a:t>
          </a:r>
        </a:p>
        <a:p>
          <a:r>
            <a:rPr lang="en-US" sz="900"/>
            <a:t>or 95% CS</a:t>
          </a:r>
        </a:p>
      </xdr:txBody>
    </xdr:sp>
    <xdr:clientData/>
  </xdr:twoCellAnchor>
  <xdr:twoCellAnchor>
    <xdr:from>
      <xdr:col>4</xdr:col>
      <xdr:colOff>33132</xdr:colOff>
      <xdr:row>34</xdr:row>
      <xdr:rowOff>24850</xdr:rowOff>
    </xdr:from>
    <xdr:to>
      <xdr:col>4</xdr:col>
      <xdr:colOff>1595233</xdr:colOff>
      <xdr:row>39</xdr:row>
      <xdr:rowOff>298175</xdr:rowOff>
    </xdr:to>
    <xdr:sp macro="" textlink="">
      <xdr:nvSpPr>
        <xdr:cNvPr id="12" name="TextBox 11"/>
        <xdr:cNvSpPr txBox="1"/>
      </xdr:nvSpPr>
      <xdr:spPr>
        <a:xfrm>
          <a:off x="3347832" y="6825700"/>
          <a:ext cx="1562101" cy="1730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Option 1</a:t>
          </a:r>
        </a:p>
        <a:p>
          <a:r>
            <a:rPr lang="en-US" sz="800"/>
            <a:t>Elementary-Baseline 67%</a:t>
          </a:r>
        </a:p>
        <a:p>
          <a:r>
            <a:rPr lang="en-US" sz="800"/>
            <a:t>1-Marginal: At least</a:t>
          </a:r>
          <a:r>
            <a:rPr lang="en-US" sz="800" baseline="0"/>
            <a:t> 2% Inc.</a:t>
          </a:r>
        </a:p>
        <a:p>
          <a:r>
            <a:rPr lang="en-US" sz="800" baseline="0"/>
            <a:t>2-Average- At least 5% Inc.</a:t>
          </a:r>
        </a:p>
        <a:p>
          <a:r>
            <a:rPr lang="en-US" sz="800" baseline="0"/>
            <a:t>3- High- With 7% Inc. or 75% Inc.</a:t>
          </a:r>
        </a:p>
        <a:p>
          <a:r>
            <a:rPr lang="en-US" sz="800" baseline="0"/>
            <a:t>Secondary- Baseline 48%</a:t>
          </a:r>
        </a:p>
        <a:p>
          <a:r>
            <a:rPr lang="en-US" sz="800" baseline="0"/>
            <a:t>1-Marginal: At least 7% Inc.</a:t>
          </a:r>
        </a:p>
        <a:p>
          <a:r>
            <a:rPr lang="en-US" sz="800" baseline="0"/>
            <a:t>2-Average: At least 8% Inc.</a:t>
          </a:r>
        </a:p>
        <a:p>
          <a:r>
            <a:rPr lang="en-US" sz="800" baseline="0"/>
            <a:t>3-High: With 10% Inc. or 75% Inc</a:t>
          </a:r>
        </a:p>
        <a:p>
          <a:r>
            <a:rPr lang="en-US" sz="800" baseline="0"/>
            <a:t>Option 2</a:t>
          </a:r>
        </a:p>
        <a:p>
          <a:r>
            <a:rPr lang="en-US" sz="800"/>
            <a:t>1-Marginal: 26-50% Inc.</a:t>
          </a:r>
        </a:p>
        <a:p>
          <a:r>
            <a:rPr lang="en-US" sz="800"/>
            <a:t>2-Average: 51-75%</a:t>
          </a:r>
          <a:r>
            <a:rPr lang="en-US" sz="800" baseline="0"/>
            <a:t> Inc.</a:t>
          </a:r>
        </a:p>
        <a:p>
          <a:r>
            <a:rPr lang="en-US" sz="800" baseline="0"/>
            <a:t>3-High: 76-100% Inc.</a:t>
          </a:r>
          <a:endParaRPr lang="en-US" sz="800"/>
        </a:p>
      </xdr:txBody>
    </xdr:sp>
    <xdr:clientData/>
  </xdr:twoCellAnchor>
  <xdr:twoCellAnchor editAs="oneCell">
    <xdr:from>
      <xdr:col>0</xdr:col>
      <xdr:colOff>31750</xdr:colOff>
      <xdr:row>0</xdr:row>
      <xdr:rowOff>0</xdr:rowOff>
    </xdr:from>
    <xdr:to>
      <xdr:col>1</xdr:col>
      <xdr:colOff>173036</xdr:colOff>
      <xdr:row>4</xdr:row>
      <xdr:rowOff>3175</xdr:rowOff>
    </xdr:to>
    <xdr:pic>
      <xdr:nvPicPr>
        <xdr:cNvPr id="13" name="Picture 1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1750" y="0"/>
          <a:ext cx="989011" cy="688975"/>
        </a:xfrm>
        <a:prstGeom prst="rect">
          <a:avLst/>
        </a:prstGeom>
      </xdr:spPr>
    </xdr:pic>
    <xdr:clientData/>
  </xdr:twoCellAnchor>
  <xdr:twoCellAnchor editAs="oneCell">
    <xdr:from>
      <xdr:col>4</xdr:col>
      <xdr:colOff>1615162</xdr:colOff>
      <xdr:row>0</xdr:row>
      <xdr:rowOff>9525</xdr:rowOff>
    </xdr:from>
    <xdr:to>
      <xdr:col>7</xdr:col>
      <xdr:colOff>600075</xdr:colOff>
      <xdr:row>3</xdr:row>
      <xdr:rowOff>78876</xdr:rowOff>
    </xdr:to>
    <xdr:pic>
      <xdr:nvPicPr>
        <xdr:cNvPr id="14" name="Picture 1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929862" y="9525"/>
          <a:ext cx="1270913" cy="640851"/>
        </a:xfrm>
        <a:prstGeom prst="rect">
          <a:avLst/>
        </a:prstGeom>
      </xdr:spPr>
    </xdr:pic>
    <xdr:clientData/>
  </xdr:twoCellAnchor>
  <xdr:twoCellAnchor>
    <xdr:from>
      <xdr:col>1</xdr:col>
      <xdr:colOff>85725</xdr:colOff>
      <xdr:row>85</xdr:row>
      <xdr:rowOff>166687</xdr:rowOff>
    </xdr:from>
    <xdr:to>
      <xdr:col>5</xdr:col>
      <xdr:colOff>561975</xdr:colOff>
      <xdr:row>98</xdr:row>
      <xdr:rowOff>19050</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86591</xdr:colOff>
      <xdr:row>22</xdr:row>
      <xdr:rowOff>320386</xdr:rowOff>
    </xdr:from>
    <xdr:to>
      <xdr:col>14</xdr:col>
      <xdr:colOff>103909</xdr:colOff>
      <xdr:row>28</xdr:row>
      <xdr:rowOff>129886</xdr:rowOff>
    </xdr:to>
    <xdr:sp macro="" textlink="">
      <xdr:nvSpPr>
        <xdr:cNvPr id="17" name="TextBox 16"/>
        <xdr:cNvSpPr txBox="1"/>
      </xdr:nvSpPr>
      <xdr:spPr>
        <a:xfrm>
          <a:off x="6987886" y="4849091"/>
          <a:ext cx="424296" cy="952500"/>
        </a:xfrm>
        <a:prstGeom prst="rect">
          <a:avLst/>
        </a:prstGeom>
        <a:solidFill>
          <a:schemeClr val="bg2">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28575</xdr:colOff>
      <xdr:row>101</xdr:row>
      <xdr:rowOff>38100</xdr:rowOff>
    </xdr:from>
    <xdr:to>
      <xdr:col>2</xdr:col>
      <xdr:colOff>800100</xdr:colOff>
      <xdr:row>101</xdr:row>
      <xdr:rowOff>38100</xdr:rowOff>
    </xdr:to>
    <xdr:cxnSp macro="">
      <xdr:nvCxnSpPr>
        <xdr:cNvPr id="2" name="Straight Connector 1"/>
        <xdr:cNvCxnSpPr/>
      </xdr:nvCxnSpPr>
      <xdr:spPr>
        <a:xfrm>
          <a:off x="876300" y="20526375"/>
          <a:ext cx="1733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101</xdr:row>
      <xdr:rowOff>38100</xdr:rowOff>
    </xdr:from>
    <xdr:to>
      <xdr:col>5</xdr:col>
      <xdr:colOff>457200</xdr:colOff>
      <xdr:row>101</xdr:row>
      <xdr:rowOff>38100</xdr:rowOff>
    </xdr:to>
    <xdr:cxnSp macro="">
      <xdr:nvCxnSpPr>
        <xdr:cNvPr id="3" name="Straight Connector 2"/>
        <xdr:cNvCxnSpPr/>
      </xdr:nvCxnSpPr>
      <xdr:spPr>
        <a:xfrm>
          <a:off x="3438525" y="20526375"/>
          <a:ext cx="19621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828675</xdr:colOff>
      <xdr:row>105</xdr:row>
      <xdr:rowOff>38100</xdr:rowOff>
    </xdr:from>
    <xdr:to>
      <xdr:col>2</xdr:col>
      <xdr:colOff>752475</xdr:colOff>
      <xdr:row>105</xdr:row>
      <xdr:rowOff>38100</xdr:rowOff>
    </xdr:to>
    <xdr:cxnSp macro="">
      <xdr:nvCxnSpPr>
        <xdr:cNvPr id="4" name="Straight Connector 3"/>
        <xdr:cNvCxnSpPr/>
      </xdr:nvCxnSpPr>
      <xdr:spPr>
        <a:xfrm>
          <a:off x="828675" y="21288375"/>
          <a:ext cx="17811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76200</xdr:colOff>
      <xdr:row>105</xdr:row>
      <xdr:rowOff>38100</xdr:rowOff>
    </xdr:from>
    <xdr:to>
      <xdr:col>5</xdr:col>
      <xdr:colOff>409575</xdr:colOff>
      <xdr:row>105</xdr:row>
      <xdr:rowOff>38100</xdr:rowOff>
    </xdr:to>
    <xdr:cxnSp macro="">
      <xdr:nvCxnSpPr>
        <xdr:cNvPr id="5" name="Straight Connector 4"/>
        <xdr:cNvCxnSpPr/>
      </xdr:nvCxnSpPr>
      <xdr:spPr>
        <a:xfrm>
          <a:off x="3390900" y="21288375"/>
          <a:ext cx="19621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1123950</xdr:colOff>
      <xdr:row>110</xdr:row>
      <xdr:rowOff>38100</xdr:rowOff>
    </xdr:from>
    <xdr:to>
      <xdr:col>4</xdr:col>
      <xdr:colOff>1076325</xdr:colOff>
      <xdr:row>110</xdr:row>
      <xdr:rowOff>38100</xdr:rowOff>
    </xdr:to>
    <xdr:cxnSp macro="">
      <xdr:nvCxnSpPr>
        <xdr:cNvPr id="6" name="Straight Connector 5"/>
        <xdr:cNvCxnSpPr/>
      </xdr:nvCxnSpPr>
      <xdr:spPr>
        <a:xfrm>
          <a:off x="1971675" y="22240875"/>
          <a:ext cx="24193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273326</xdr:colOff>
      <xdr:row>0</xdr:row>
      <xdr:rowOff>24847</xdr:rowOff>
    </xdr:from>
    <xdr:to>
      <xdr:col>14</xdr:col>
      <xdr:colOff>51955</xdr:colOff>
      <xdr:row>2</xdr:row>
      <xdr:rowOff>84600</xdr:rowOff>
    </xdr:to>
    <xdr:sp macro="" textlink="">
      <xdr:nvSpPr>
        <xdr:cNvPr id="7" name="Left Arrow 6">
          <a:hlinkClick xmlns:r="http://schemas.openxmlformats.org/officeDocument/2006/relationships" r:id="rId1"/>
        </xdr:cNvPr>
        <xdr:cNvSpPr/>
      </xdr:nvSpPr>
      <xdr:spPr>
        <a:xfrm>
          <a:off x="6568485" y="24847"/>
          <a:ext cx="748447" cy="44075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back</a:t>
          </a:r>
        </a:p>
      </xdr:txBody>
    </xdr:sp>
    <xdr:clientData fPrintsWithSheet="0"/>
  </xdr:twoCellAnchor>
  <xdr:twoCellAnchor>
    <xdr:from>
      <xdr:col>4</xdr:col>
      <xdr:colOff>24850</xdr:colOff>
      <xdr:row>10</xdr:row>
      <xdr:rowOff>41413</xdr:rowOff>
    </xdr:from>
    <xdr:to>
      <xdr:col>4</xdr:col>
      <xdr:colOff>1606828</xdr:colOff>
      <xdr:row>15</xdr:row>
      <xdr:rowOff>400879</xdr:rowOff>
    </xdr:to>
    <xdr:sp macro="" textlink="">
      <xdr:nvSpPr>
        <xdr:cNvPr id="8" name="TextBox 7"/>
        <xdr:cNvSpPr txBox="1"/>
      </xdr:nvSpPr>
      <xdr:spPr>
        <a:xfrm>
          <a:off x="3339550" y="1917838"/>
          <a:ext cx="1581978" cy="14834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A. Enrolment Increase                </a:t>
          </a:r>
        </a:p>
        <a:p>
          <a:r>
            <a:rPr lang="en-US" sz="800"/>
            <a:t> 0- No evidence                                       </a:t>
          </a:r>
        </a:p>
        <a:p>
          <a:r>
            <a:rPr lang="en-US" sz="800"/>
            <a:t>  1- Marginal: At least 5% Inc.                                          </a:t>
          </a:r>
        </a:p>
        <a:p>
          <a:r>
            <a:rPr lang="en-US" sz="800"/>
            <a:t>  2-Average: At least 7% Inc.                                       </a:t>
          </a:r>
        </a:p>
        <a:p>
          <a:r>
            <a:rPr lang="en-US" sz="800"/>
            <a:t>  3-High: At least 10% Inc.       </a:t>
          </a:r>
        </a:p>
        <a:p>
          <a:r>
            <a:rPr lang="en-US" sz="800"/>
            <a:t> </a:t>
          </a:r>
        </a:p>
        <a:p>
          <a:r>
            <a:rPr lang="en-US" sz="800"/>
            <a:t> B. Justification: Enrolment Rate based on Community Mapping     </a:t>
          </a:r>
        </a:p>
        <a:p>
          <a:r>
            <a:rPr lang="en-US" sz="800"/>
            <a:t>  1. Marginal: At least 85% Inc.      </a:t>
          </a:r>
        </a:p>
        <a:p>
          <a:r>
            <a:rPr lang="en-US" sz="800"/>
            <a:t>  2. Average: At least 90% Inc.       </a:t>
          </a:r>
        </a:p>
        <a:p>
          <a:r>
            <a:rPr lang="en-US" sz="800"/>
            <a:t>   3. High: At least 95% Inc.</a:t>
          </a:r>
        </a:p>
      </xdr:txBody>
    </xdr:sp>
    <xdr:clientData/>
  </xdr:twoCellAnchor>
  <xdr:twoCellAnchor>
    <xdr:from>
      <xdr:col>4</xdr:col>
      <xdr:colOff>33131</xdr:colOff>
      <xdr:row>16</xdr:row>
      <xdr:rowOff>49695</xdr:rowOff>
    </xdr:from>
    <xdr:to>
      <xdr:col>4</xdr:col>
      <xdr:colOff>1595231</xdr:colOff>
      <xdr:row>21</xdr:row>
      <xdr:rowOff>62533</xdr:rowOff>
    </xdr:to>
    <xdr:sp macro="" textlink="">
      <xdr:nvSpPr>
        <xdr:cNvPr id="9" name="TextBox 8"/>
        <xdr:cNvSpPr txBox="1"/>
      </xdr:nvSpPr>
      <xdr:spPr>
        <a:xfrm>
          <a:off x="3347831" y="3459645"/>
          <a:ext cx="1562100" cy="92723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                                                                    1. Marginal: At least 5% dec.                                             2. Average: At least 2% dec.                                              3. High: Has 0 Dropout rate or less than 2%</a:t>
          </a:r>
        </a:p>
      </xdr:txBody>
    </xdr:sp>
    <xdr:clientData/>
  </xdr:twoCellAnchor>
  <xdr:twoCellAnchor>
    <xdr:from>
      <xdr:col>4</xdr:col>
      <xdr:colOff>66261</xdr:colOff>
      <xdr:row>22</xdr:row>
      <xdr:rowOff>132522</xdr:rowOff>
    </xdr:from>
    <xdr:to>
      <xdr:col>4</xdr:col>
      <xdr:colOff>1590261</xdr:colOff>
      <xdr:row>27</xdr:row>
      <xdr:rowOff>94422</xdr:rowOff>
    </xdr:to>
    <xdr:sp macro="" textlink="">
      <xdr:nvSpPr>
        <xdr:cNvPr id="10" name="TextBox 9"/>
        <xdr:cNvSpPr txBox="1"/>
      </xdr:nvSpPr>
      <xdr:spPr>
        <a:xfrm>
          <a:off x="3380961" y="4647372"/>
          <a:ext cx="1524000" cy="914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0 - No evidence                                </a:t>
          </a:r>
        </a:p>
        <a:p>
          <a:r>
            <a:rPr lang="en-US" sz="900"/>
            <a:t>1-Marginal: At least 5% Inc.                                         2. Average: At least 7% Inc.                                             3. High: At least 10% Inc. </a:t>
          </a:r>
        </a:p>
        <a:p>
          <a:r>
            <a:rPr lang="en-US" sz="900"/>
            <a:t>or 95% CR                                      </a:t>
          </a:r>
        </a:p>
      </xdr:txBody>
    </xdr:sp>
    <xdr:clientData/>
  </xdr:twoCellAnchor>
  <xdr:twoCellAnchor>
    <xdr:from>
      <xdr:col>4</xdr:col>
      <xdr:colOff>49696</xdr:colOff>
      <xdr:row>28</xdr:row>
      <xdr:rowOff>41413</xdr:rowOff>
    </xdr:from>
    <xdr:to>
      <xdr:col>4</xdr:col>
      <xdr:colOff>1573696</xdr:colOff>
      <xdr:row>33</xdr:row>
      <xdr:rowOff>60463</xdr:rowOff>
    </xdr:to>
    <xdr:sp macro="" textlink="">
      <xdr:nvSpPr>
        <xdr:cNvPr id="11" name="TextBox 10"/>
        <xdr:cNvSpPr txBox="1"/>
      </xdr:nvSpPr>
      <xdr:spPr>
        <a:xfrm>
          <a:off x="3364396" y="5699263"/>
          <a:ext cx="1524000" cy="971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0 - No evidence                               </a:t>
          </a:r>
        </a:p>
        <a:p>
          <a:r>
            <a:rPr lang="en-US" sz="900"/>
            <a:t>1-Marginal: At least 5% Inc                                             2. Average: At least 7% Inc                                         3. High: At least 10% Inc </a:t>
          </a:r>
        </a:p>
        <a:p>
          <a:r>
            <a:rPr lang="en-US" sz="900"/>
            <a:t>or 95% CS</a:t>
          </a:r>
        </a:p>
      </xdr:txBody>
    </xdr:sp>
    <xdr:clientData/>
  </xdr:twoCellAnchor>
  <xdr:twoCellAnchor>
    <xdr:from>
      <xdr:col>4</xdr:col>
      <xdr:colOff>33132</xdr:colOff>
      <xdr:row>34</xdr:row>
      <xdr:rowOff>24850</xdr:rowOff>
    </xdr:from>
    <xdr:to>
      <xdr:col>4</xdr:col>
      <xdr:colOff>1595233</xdr:colOff>
      <xdr:row>39</xdr:row>
      <xdr:rowOff>298175</xdr:rowOff>
    </xdr:to>
    <xdr:sp macro="" textlink="">
      <xdr:nvSpPr>
        <xdr:cNvPr id="12" name="TextBox 11"/>
        <xdr:cNvSpPr txBox="1"/>
      </xdr:nvSpPr>
      <xdr:spPr>
        <a:xfrm>
          <a:off x="3347832" y="6825700"/>
          <a:ext cx="1562101" cy="1730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Option 1</a:t>
          </a:r>
        </a:p>
        <a:p>
          <a:r>
            <a:rPr lang="en-US" sz="800"/>
            <a:t>Elementary-Baseline 67%</a:t>
          </a:r>
        </a:p>
        <a:p>
          <a:r>
            <a:rPr lang="en-US" sz="800"/>
            <a:t>1-Marginal: At least</a:t>
          </a:r>
          <a:r>
            <a:rPr lang="en-US" sz="800" baseline="0"/>
            <a:t> 2% Inc.</a:t>
          </a:r>
        </a:p>
        <a:p>
          <a:r>
            <a:rPr lang="en-US" sz="800" baseline="0"/>
            <a:t>2-Average- At least 5% Inc.</a:t>
          </a:r>
        </a:p>
        <a:p>
          <a:r>
            <a:rPr lang="en-US" sz="800" baseline="0"/>
            <a:t>3- High- With 7% Inc. or 75% Inc.</a:t>
          </a:r>
        </a:p>
        <a:p>
          <a:r>
            <a:rPr lang="en-US" sz="800" baseline="0"/>
            <a:t>Secondary- Baseline 48%</a:t>
          </a:r>
        </a:p>
        <a:p>
          <a:r>
            <a:rPr lang="en-US" sz="800" baseline="0"/>
            <a:t>1-Marginal: At least 7% Inc.</a:t>
          </a:r>
        </a:p>
        <a:p>
          <a:r>
            <a:rPr lang="en-US" sz="800" baseline="0"/>
            <a:t>2-Average: At least 8% Inc.</a:t>
          </a:r>
        </a:p>
        <a:p>
          <a:r>
            <a:rPr lang="en-US" sz="800" baseline="0"/>
            <a:t>3-High: With 10% Inc. or 75% Inc</a:t>
          </a:r>
        </a:p>
        <a:p>
          <a:r>
            <a:rPr lang="en-US" sz="800" baseline="0"/>
            <a:t>Option 2</a:t>
          </a:r>
        </a:p>
        <a:p>
          <a:r>
            <a:rPr lang="en-US" sz="800"/>
            <a:t>1-Marginal: 26-50% Inc.</a:t>
          </a:r>
        </a:p>
        <a:p>
          <a:r>
            <a:rPr lang="en-US" sz="800"/>
            <a:t>2-Average: 51-75%</a:t>
          </a:r>
          <a:r>
            <a:rPr lang="en-US" sz="800" baseline="0"/>
            <a:t> Inc.</a:t>
          </a:r>
        </a:p>
        <a:p>
          <a:r>
            <a:rPr lang="en-US" sz="800" baseline="0"/>
            <a:t>3-High: 76-100% Inc.</a:t>
          </a:r>
          <a:endParaRPr lang="en-US" sz="800"/>
        </a:p>
      </xdr:txBody>
    </xdr:sp>
    <xdr:clientData/>
  </xdr:twoCellAnchor>
  <xdr:twoCellAnchor editAs="oneCell">
    <xdr:from>
      <xdr:col>0</xdr:col>
      <xdr:colOff>31750</xdr:colOff>
      <xdr:row>0</xdr:row>
      <xdr:rowOff>0</xdr:rowOff>
    </xdr:from>
    <xdr:to>
      <xdr:col>1</xdr:col>
      <xdr:colOff>173036</xdr:colOff>
      <xdr:row>3</xdr:row>
      <xdr:rowOff>98425</xdr:rowOff>
    </xdr:to>
    <xdr:pic>
      <xdr:nvPicPr>
        <xdr:cNvPr id="13" name="Picture 1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1750" y="0"/>
          <a:ext cx="989011" cy="669925"/>
        </a:xfrm>
        <a:prstGeom prst="rect">
          <a:avLst/>
        </a:prstGeom>
      </xdr:spPr>
    </xdr:pic>
    <xdr:clientData/>
  </xdr:twoCellAnchor>
  <xdr:twoCellAnchor editAs="oneCell">
    <xdr:from>
      <xdr:col>4</xdr:col>
      <xdr:colOff>1615162</xdr:colOff>
      <xdr:row>0</xdr:row>
      <xdr:rowOff>9525</xdr:rowOff>
    </xdr:from>
    <xdr:to>
      <xdr:col>7</xdr:col>
      <xdr:colOff>600075</xdr:colOff>
      <xdr:row>3</xdr:row>
      <xdr:rowOff>59826</xdr:rowOff>
    </xdr:to>
    <xdr:pic>
      <xdr:nvPicPr>
        <xdr:cNvPr id="14" name="Picture 1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929862" y="9525"/>
          <a:ext cx="1270913" cy="621801"/>
        </a:xfrm>
        <a:prstGeom prst="rect">
          <a:avLst/>
        </a:prstGeom>
      </xdr:spPr>
    </xdr:pic>
    <xdr:clientData/>
  </xdr:twoCellAnchor>
  <xdr:twoCellAnchor>
    <xdr:from>
      <xdr:col>1</xdr:col>
      <xdr:colOff>200025</xdr:colOff>
      <xdr:row>85</xdr:row>
      <xdr:rowOff>147637</xdr:rowOff>
    </xdr:from>
    <xdr:to>
      <xdr:col>7</xdr:col>
      <xdr:colOff>19050</xdr:colOff>
      <xdr:row>98</xdr:row>
      <xdr:rowOff>66675</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77932</xdr:colOff>
      <xdr:row>22</xdr:row>
      <xdr:rowOff>225136</xdr:rowOff>
    </xdr:from>
    <xdr:to>
      <xdr:col>14</xdr:col>
      <xdr:colOff>60614</xdr:colOff>
      <xdr:row>28</xdr:row>
      <xdr:rowOff>121227</xdr:rowOff>
    </xdr:to>
    <xdr:sp macro="" textlink="">
      <xdr:nvSpPr>
        <xdr:cNvPr id="17" name="TextBox 16"/>
        <xdr:cNvSpPr txBox="1"/>
      </xdr:nvSpPr>
      <xdr:spPr>
        <a:xfrm>
          <a:off x="6979227" y="4753841"/>
          <a:ext cx="346364" cy="1039091"/>
        </a:xfrm>
        <a:prstGeom prst="rect">
          <a:avLst/>
        </a:prstGeom>
        <a:solidFill>
          <a:schemeClr val="bg2">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28575</xdr:colOff>
      <xdr:row>101</xdr:row>
      <xdr:rowOff>38100</xdr:rowOff>
    </xdr:from>
    <xdr:to>
      <xdr:col>2</xdr:col>
      <xdr:colOff>800100</xdr:colOff>
      <xdr:row>101</xdr:row>
      <xdr:rowOff>38100</xdr:rowOff>
    </xdr:to>
    <xdr:cxnSp macro="">
      <xdr:nvCxnSpPr>
        <xdr:cNvPr id="2" name="Straight Connector 1"/>
        <xdr:cNvCxnSpPr/>
      </xdr:nvCxnSpPr>
      <xdr:spPr>
        <a:xfrm>
          <a:off x="876300" y="20526375"/>
          <a:ext cx="1733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101</xdr:row>
      <xdr:rowOff>38100</xdr:rowOff>
    </xdr:from>
    <xdr:to>
      <xdr:col>5</xdr:col>
      <xdr:colOff>457200</xdr:colOff>
      <xdr:row>101</xdr:row>
      <xdr:rowOff>38100</xdr:rowOff>
    </xdr:to>
    <xdr:cxnSp macro="">
      <xdr:nvCxnSpPr>
        <xdr:cNvPr id="3" name="Straight Connector 2"/>
        <xdr:cNvCxnSpPr/>
      </xdr:nvCxnSpPr>
      <xdr:spPr>
        <a:xfrm>
          <a:off x="3438525" y="20526375"/>
          <a:ext cx="19621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828675</xdr:colOff>
      <xdr:row>105</xdr:row>
      <xdr:rowOff>38100</xdr:rowOff>
    </xdr:from>
    <xdr:to>
      <xdr:col>2</xdr:col>
      <xdr:colOff>752475</xdr:colOff>
      <xdr:row>105</xdr:row>
      <xdr:rowOff>38100</xdr:rowOff>
    </xdr:to>
    <xdr:cxnSp macro="">
      <xdr:nvCxnSpPr>
        <xdr:cNvPr id="4" name="Straight Connector 3"/>
        <xdr:cNvCxnSpPr/>
      </xdr:nvCxnSpPr>
      <xdr:spPr>
        <a:xfrm>
          <a:off x="828675" y="21288375"/>
          <a:ext cx="17811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76200</xdr:colOff>
      <xdr:row>105</xdr:row>
      <xdr:rowOff>38100</xdr:rowOff>
    </xdr:from>
    <xdr:to>
      <xdr:col>5</xdr:col>
      <xdr:colOff>409575</xdr:colOff>
      <xdr:row>105</xdr:row>
      <xdr:rowOff>38100</xdr:rowOff>
    </xdr:to>
    <xdr:cxnSp macro="">
      <xdr:nvCxnSpPr>
        <xdr:cNvPr id="5" name="Straight Connector 4"/>
        <xdr:cNvCxnSpPr/>
      </xdr:nvCxnSpPr>
      <xdr:spPr>
        <a:xfrm>
          <a:off x="3390900" y="21288375"/>
          <a:ext cx="19621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1123950</xdr:colOff>
      <xdr:row>110</xdr:row>
      <xdr:rowOff>38100</xdr:rowOff>
    </xdr:from>
    <xdr:to>
      <xdr:col>4</xdr:col>
      <xdr:colOff>1076325</xdr:colOff>
      <xdr:row>110</xdr:row>
      <xdr:rowOff>38100</xdr:rowOff>
    </xdr:to>
    <xdr:cxnSp macro="">
      <xdr:nvCxnSpPr>
        <xdr:cNvPr id="6" name="Straight Connector 5"/>
        <xdr:cNvCxnSpPr/>
      </xdr:nvCxnSpPr>
      <xdr:spPr>
        <a:xfrm>
          <a:off x="1971675" y="22240875"/>
          <a:ext cx="24193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273326</xdr:colOff>
      <xdr:row>0</xdr:row>
      <xdr:rowOff>24847</xdr:rowOff>
    </xdr:from>
    <xdr:to>
      <xdr:col>14</xdr:col>
      <xdr:colOff>76200</xdr:colOff>
      <xdr:row>2</xdr:row>
      <xdr:rowOff>84600</xdr:rowOff>
    </xdr:to>
    <xdr:sp macro="" textlink="">
      <xdr:nvSpPr>
        <xdr:cNvPr id="7" name="Left Arrow 6">
          <a:hlinkClick xmlns:r="http://schemas.openxmlformats.org/officeDocument/2006/relationships" r:id="rId1"/>
        </xdr:cNvPr>
        <xdr:cNvSpPr/>
      </xdr:nvSpPr>
      <xdr:spPr>
        <a:xfrm>
          <a:off x="6578876" y="24847"/>
          <a:ext cx="802999" cy="44075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back</a:t>
          </a:r>
        </a:p>
      </xdr:txBody>
    </xdr:sp>
    <xdr:clientData fPrintsWithSheet="0"/>
  </xdr:twoCellAnchor>
  <xdr:twoCellAnchor>
    <xdr:from>
      <xdr:col>4</xdr:col>
      <xdr:colOff>24850</xdr:colOff>
      <xdr:row>10</xdr:row>
      <xdr:rowOff>41413</xdr:rowOff>
    </xdr:from>
    <xdr:to>
      <xdr:col>4</xdr:col>
      <xdr:colOff>1606828</xdr:colOff>
      <xdr:row>15</xdr:row>
      <xdr:rowOff>400879</xdr:rowOff>
    </xdr:to>
    <xdr:sp macro="" textlink="">
      <xdr:nvSpPr>
        <xdr:cNvPr id="8" name="TextBox 7"/>
        <xdr:cNvSpPr txBox="1"/>
      </xdr:nvSpPr>
      <xdr:spPr>
        <a:xfrm>
          <a:off x="3339550" y="1917838"/>
          <a:ext cx="1581978" cy="14834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A. Enrolment Increase                </a:t>
          </a:r>
        </a:p>
        <a:p>
          <a:r>
            <a:rPr lang="en-US" sz="800"/>
            <a:t> 0- No evidence                                       </a:t>
          </a:r>
        </a:p>
        <a:p>
          <a:r>
            <a:rPr lang="en-US" sz="800"/>
            <a:t>  1- Marginal: At least 5% Inc.                                          </a:t>
          </a:r>
        </a:p>
        <a:p>
          <a:r>
            <a:rPr lang="en-US" sz="800"/>
            <a:t>  2-Average: At least 7% Inc.                                       </a:t>
          </a:r>
        </a:p>
        <a:p>
          <a:r>
            <a:rPr lang="en-US" sz="800"/>
            <a:t>  3-High: At least 10% Inc.       </a:t>
          </a:r>
        </a:p>
        <a:p>
          <a:r>
            <a:rPr lang="en-US" sz="800"/>
            <a:t> </a:t>
          </a:r>
        </a:p>
        <a:p>
          <a:r>
            <a:rPr lang="en-US" sz="800"/>
            <a:t> B. Justification: Enrolment Rate based on Community Mapping     </a:t>
          </a:r>
        </a:p>
        <a:p>
          <a:r>
            <a:rPr lang="en-US" sz="800"/>
            <a:t>  1. Marginal: At least 85% Inc.      </a:t>
          </a:r>
        </a:p>
        <a:p>
          <a:r>
            <a:rPr lang="en-US" sz="800"/>
            <a:t>  2. Average: At least 90% Inc.       </a:t>
          </a:r>
        </a:p>
        <a:p>
          <a:r>
            <a:rPr lang="en-US" sz="800"/>
            <a:t>   3. High: At least 95% Inc.</a:t>
          </a:r>
        </a:p>
      </xdr:txBody>
    </xdr:sp>
    <xdr:clientData/>
  </xdr:twoCellAnchor>
  <xdr:twoCellAnchor>
    <xdr:from>
      <xdr:col>4</xdr:col>
      <xdr:colOff>33131</xdr:colOff>
      <xdr:row>16</xdr:row>
      <xdr:rowOff>49695</xdr:rowOff>
    </xdr:from>
    <xdr:to>
      <xdr:col>4</xdr:col>
      <xdr:colOff>1595231</xdr:colOff>
      <xdr:row>21</xdr:row>
      <xdr:rowOff>62533</xdr:rowOff>
    </xdr:to>
    <xdr:sp macro="" textlink="">
      <xdr:nvSpPr>
        <xdr:cNvPr id="9" name="TextBox 8"/>
        <xdr:cNvSpPr txBox="1"/>
      </xdr:nvSpPr>
      <xdr:spPr>
        <a:xfrm>
          <a:off x="3347831" y="3459645"/>
          <a:ext cx="1562100" cy="92723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                                                                    1. Marginal: At least 5% dec.                                             2. Average: At least 2% dec.                                              3. High: Has 0 Dropout rate or less than 2%</a:t>
          </a:r>
        </a:p>
      </xdr:txBody>
    </xdr:sp>
    <xdr:clientData/>
  </xdr:twoCellAnchor>
  <xdr:twoCellAnchor>
    <xdr:from>
      <xdr:col>4</xdr:col>
      <xdr:colOff>66261</xdr:colOff>
      <xdr:row>22</xdr:row>
      <xdr:rowOff>132522</xdr:rowOff>
    </xdr:from>
    <xdr:to>
      <xdr:col>4</xdr:col>
      <xdr:colOff>1590261</xdr:colOff>
      <xdr:row>27</xdr:row>
      <xdr:rowOff>94422</xdr:rowOff>
    </xdr:to>
    <xdr:sp macro="" textlink="">
      <xdr:nvSpPr>
        <xdr:cNvPr id="10" name="TextBox 9"/>
        <xdr:cNvSpPr txBox="1"/>
      </xdr:nvSpPr>
      <xdr:spPr>
        <a:xfrm>
          <a:off x="3380961" y="4647372"/>
          <a:ext cx="1524000" cy="914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0 - No evidence                                </a:t>
          </a:r>
        </a:p>
        <a:p>
          <a:r>
            <a:rPr lang="en-US" sz="900"/>
            <a:t>1-Marginal: At least 5% Inc.                                         2. Average: At least 7% Inc.                                             3. High: At least 10% Inc. </a:t>
          </a:r>
        </a:p>
        <a:p>
          <a:r>
            <a:rPr lang="en-US" sz="900"/>
            <a:t>or 95% CR                                      </a:t>
          </a:r>
        </a:p>
      </xdr:txBody>
    </xdr:sp>
    <xdr:clientData/>
  </xdr:twoCellAnchor>
  <xdr:twoCellAnchor>
    <xdr:from>
      <xdr:col>4</xdr:col>
      <xdr:colOff>49696</xdr:colOff>
      <xdr:row>28</xdr:row>
      <xdr:rowOff>41413</xdr:rowOff>
    </xdr:from>
    <xdr:to>
      <xdr:col>4</xdr:col>
      <xdr:colOff>1573696</xdr:colOff>
      <xdr:row>33</xdr:row>
      <xdr:rowOff>60463</xdr:rowOff>
    </xdr:to>
    <xdr:sp macro="" textlink="">
      <xdr:nvSpPr>
        <xdr:cNvPr id="11" name="TextBox 10"/>
        <xdr:cNvSpPr txBox="1"/>
      </xdr:nvSpPr>
      <xdr:spPr>
        <a:xfrm>
          <a:off x="3364396" y="5699263"/>
          <a:ext cx="1524000" cy="971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0 - No evidence                               </a:t>
          </a:r>
        </a:p>
        <a:p>
          <a:r>
            <a:rPr lang="en-US" sz="900"/>
            <a:t>1-Marginal: At least 5% Inc                                             2. Average: At least 7% Inc                                         3. High: At least 10% Inc </a:t>
          </a:r>
        </a:p>
        <a:p>
          <a:r>
            <a:rPr lang="en-US" sz="900"/>
            <a:t>or 95% CS</a:t>
          </a:r>
        </a:p>
      </xdr:txBody>
    </xdr:sp>
    <xdr:clientData/>
  </xdr:twoCellAnchor>
  <xdr:twoCellAnchor>
    <xdr:from>
      <xdr:col>4</xdr:col>
      <xdr:colOff>33132</xdr:colOff>
      <xdr:row>34</xdr:row>
      <xdr:rowOff>24850</xdr:rowOff>
    </xdr:from>
    <xdr:to>
      <xdr:col>4</xdr:col>
      <xdr:colOff>1595233</xdr:colOff>
      <xdr:row>39</xdr:row>
      <xdr:rowOff>298175</xdr:rowOff>
    </xdr:to>
    <xdr:sp macro="" textlink="">
      <xdr:nvSpPr>
        <xdr:cNvPr id="12" name="TextBox 11"/>
        <xdr:cNvSpPr txBox="1"/>
      </xdr:nvSpPr>
      <xdr:spPr>
        <a:xfrm>
          <a:off x="3347832" y="6825700"/>
          <a:ext cx="1562101" cy="1730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Option 1</a:t>
          </a:r>
        </a:p>
        <a:p>
          <a:r>
            <a:rPr lang="en-US" sz="800"/>
            <a:t>Elementary-Baseline 67%</a:t>
          </a:r>
        </a:p>
        <a:p>
          <a:r>
            <a:rPr lang="en-US" sz="800"/>
            <a:t>1-Marginal: At least</a:t>
          </a:r>
          <a:r>
            <a:rPr lang="en-US" sz="800" baseline="0"/>
            <a:t> 2% Inc.</a:t>
          </a:r>
        </a:p>
        <a:p>
          <a:r>
            <a:rPr lang="en-US" sz="800" baseline="0"/>
            <a:t>2-Average- At least 5% Inc.</a:t>
          </a:r>
        </a:p>
        <a:p>
          <a:r>
            <a:rPr lang="en-US" sz="800" baseline="0"/>
            <a:t>3- High- With 7% Inc. or 75% Inc.</a:t>
          </a:r>
        </a:p>
        <a:p>
          <a:r>
            <a:rPr lang="en-US" sz="800" baseline="0"/>
            <a:t>Secondary- Baseline 48%</a:t>
          </a:r>
        </a:p>
        <a:p>
          <a:r>
            <a:rPr lang="en-US" sz="800" baseline="0"/>
            <a:t>1-Marginal: At least 7% Inc.</a:t>
          </a:r>
        </a:p>
        <a:p>
          <a:r>
            <a:rPr lang="en-US" sz="800" baseline="0"/>
            <a:t>2-Average: At least 8% Inc.</a:t>
          </a:r>
        </a:p>
        <a:p>
          <a:r>
            <a:rPr lang="en-US" sz="800" baseline="0"/>
            <a:t>3-High: With 10% Inc. or 75% Inc</a:t>
          </a:r>
        </a:p>
        <a:p>
          <a:r>
            <a:rPr lang="en-US" sz="800" baseline="0"/>
            <a:t>Option 2</a:t>
          </a:r>
        </a:p>
        <a:p>
          <a:r>
            <a:rPr lang="en-US" sz="800"/>
            <a:t>1-Marginal: 26-50% Inc.</a:t>
          </a:r>
        </a:p>
        <a:p>
          <a:r>
            <a:rPr lang="en-US" sz="800"/>
            <a:t>2-Average: 51-75%</a:t>
          </a:r>
          <a:r>
            <a:rPr lang="en-US" sz="800" baseline="0"/>
            <a:t> Inc.</a:t>
          </a:r>
        </a:p>
        <a:p>
          <a:r>
            <a:rPr lang="en-US" sz="800" baseline="0"/>
            <a:t>3-High: 76-100% Inc.</a:t>
          </a:r>
          <a:endParaRPr lang="en-US" sz="800"/>
        </a:p>
      </xdr:txBody>
    </xdr:sp>
    <xdr:clientData/>
  </xdr:twoCellAnchor>
  <xdr:twoCellAnchor editAs="oneCell">
    <xdr:from>
      <xdr:col>0</xdr:col>
      <xdr:colOff>31750</xdr:colOff>
      <xdr:row>0</xdr:row>
      <xdr:rowOff>0</xdr:rowOff>
    </xdr:from>
    <xdr:to>
      <xdr:col>1</xdr:col>
      <xdr:colOff>173036</xdr:colOff>
      <xdr:row>3</xdr:row>
      <xdr:rowOff>79375</xdr:rowOff>
    </xdr:to>
    <xdr:pic>
      <xdr:nvPicPr>
        <xdr:cNvPr id="13" name="Picture 1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1750" y="0"/>
          <a:ext cx="989011" cy="650875"/>
        </a:xfrm>
        <a:prstGeom prst="rect">
          <a:avLst/>
        </a:prstGeom>
      </xdr:spPr>
    </xdr:pic>
    <xdr:clientData/>
  </xdr:twoCellAnchor>
  <xdr:twoCellAnchor editAs="oneCell">
    <xdr:from>
      <xdr:col>4</xdr:col>
      <xdr:colOff>1615162</xdr:colOff>
      <xdr:row>0</xdr:row>
      <xdr:rowOff>9525</xdr:rowOff>
    </xdr:from>
    <xdr:to>
      <xdr:col>7</xdr:col>
      <xdr:colOff>600075</xdr:colOff>
      <xdr:row>3</xdr:row>
      <xdr:rowOff>40776</xdr:rowOff>
    </xdr:to>
    <xdr:pic>
      <xdr:nvPicPr>
        <xdr:cNvPr id="14" name="Picture 1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929862" y="9525"/>
          <a:ext cx="1270913" cy="602751"/>
        </a:xfrm>
        <a:prstGeom prst="rect">
          <a:avLst/>
        </a:prstGeom>
      </xdr:spPr>
    </xdr:pic>
    <xdr:clientData/>
  </xdr:twoCellAnchor>
  <xdr:twoCellAnchor>
    <xdr:from>
      <xdr:col>1</xdr:col>
      <xdr:colOff>149225</xdr:colOff>
      <xdr:row>85</xdr:row>
      <xdr:rowOff>100012</xdr:rowOff>
    </xdr:from>
    <xdr:to>
      <xdr:col>5</xdr:col>
      <xdr:colOff>631825</xdr:colOff>
      <xdr:row>97</xdr:row>
      <xdr:rowOff>95250</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76200</xdr:colOff>
      <xdr:row>22</xdr:row>
      <xdr:rowOff>295275</xdr:rowOff>
    </xdr:from>
    <xdr:to>
      <xdr:col>14</xdr:col>
      <xdr:colOff>57150</xdr:colOff>
      <xdr:row>28</xdr:row>
      <xdr:rowOff>66675</xdr:rowOff>
    </xdr:to>
    <xdr:sp macro="" textlink="">
      <xdr:nvSpPr>
        <xdr:cNvPr id="17" name="TextBox 16"/>
        <xdr:cNvSpPr txBox="1"/>
      </xdr:nvSpPr>
      <xdr:spPr>
        <a:xfrm>
          <a:off x="6991350" y="4810125"/>
          <a:ext cx="371475" cy="914400"/>
        </a:xfrm>
        <a:prstGeom prst="rect">
          <a:avLst/>
        </a:prstGeom>
        <a:solidFill>
          <a:schemeClr val="bg2">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14</xdr:col>
      <xdr:colOff>228600</xdr:colOff>
      <xdr:row>34</xdr:row>
      <xdr:rowOff>419099</xdr:rowOff>
    </xdr:from>
    <xdr:to>
      <xdr:col>16</xdr:col>
      <xdr:colOff>47625</xdr:colOff>
      <xdr:row>40</xdr:row>
      <xdr:rowOff>95249</xdr:rowOff>
    </xdr:to>
    <xdr:sp macro="" textlink="">
      <xdr:nvSpPr>
        <xdr:cNvPr id="18" name="TextBox 17"/>
        <xdr:cNvSpPr txBox="1"/>
      </xdr:nvSpPr>
      <xdr:spPr>
        <a:xfrm>
          <a:off x="7534275" y="7219949"/>
          <a:ext cx="371475" cy="1457325"/>
        </a:xfrm>
        <a:prstGeom prst="rect">
          <a:avLst/>
        </a:prstGeom>
        <a:solidFill>
          <a:schemeClr val="bg2">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xdr:col>
      <xdr:colOff>28575</xdr:colOff>
      <xdr:row>101</xdr:row>
      <xdr:rowOff>38100</xdr:rowOff>
    </xdr:from>
    <xdr:to>
      <xdr:col>2</xdr:col>
      <xdr:colOff>800100</xdr:colOff>
      <xdr:row>101</xdr:row>
      <xdr:rowOff>38100</xdr:rowOff>
    </xdr:to>
    <xdr:cxnSp macro="">
      <xdr:nvCxnSpPr>
        <xdr:cNvPr id="2" name="Straight Connector 1"/>
        <xdr:cNvCxnSpPr/>
      </xdr:nvCxnSpPr>
      <xdr:spPr>
        <a:xfrm>
          <a:off x="876300" y="20850225"/>
          <a:ext cx="1733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101</xdr:row>
      <xdr:rowOff>38100</xdr:rowOff>
    </xdr:from>
    <xdr:to>
      <xdr:col>5</xdr:col>
      <xdr:colOff>457200</xdr:colOff>
      <xdr:row>101</xdr:row>
      <xdr:rowOff>38100</xdr:rowOff>
    </xdr:to>
    <xdr:cxnSp macro="">
      <xdr:nvCxnSpPr>
        <xdr:cNvPr id="3" name="Straight Connector 2"/>
        <xdr:cNvCxnSpPr/>
      </xdr:nvCxnSpPr>
      <xdr:spPr>
        <a:xfrm>
          <a:off x="3438525" y="20850225"/>
          <a:ext cx="19716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828675</xdr:colOff>
      <xdr:row>105</xdr:row>
      <xdr:rowOff>38100</xdr:rowOff>
    </xdr:from>
    <xdr:to>
      <xdr:col>2</xdr:col>
      <xdr:colOff>752475</xdr:colOff>
      <xdr:row>105</xdr:row>
      <xdr:rowOff>38100</xdr:rowOff>
    </xdr:to>
    <xdr:cxnSp macro="">
      <xdr:nvCxnSpPr>
        <xdr:cNvPr id="4" name="Straight Connector 3"/>
        <xdr:cNvCxnSpPr/>
      </xdr:nvCxnSpPr>
      <xdr:spPr>
        <a:xfrm>
          <a:off x="828675" y="21612225"/>
          <a:ext cx="17811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76200</xdr:colOff>
      <xdr:row>105</xdr:row>
      <xdr:rowOff>38100</xdr:rowOff>
    </xdr:from>
    <xdr:to>
      <xdr:col>5</xdr:col>
      <xdr:colOff>409575</xdr:colOff>
      <xdr:row>105</xdr:row>
      <xdr:rowOff>38100</xdr:rowOff>
    </xdr:to>
    <xdr:cxnSp macro="">
      <xdr:nvCxnSpPr>
        <xdr:cNvPr id="5" name="Straight Connector 4"/>
        <xdr:cNvCxnSpPr/>
      </xdr:nvCxnSpPr>
      <xdr:spPr>
        <a:xfrm>
          <a:off x="3390900" y="21612225"/>
          <a:ext cx="19716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1123950</xdr:colOff>
      <xdr:row>110</xdr:row>
      <xdr:rowOff>38100</xdr:rowOff>
    </xdr:from>
    <xdr:to>
      <xdr:col>4</xdr:col>
      <xdr:colOff>1076325</xdr:colOff>
      <xdr:row>110</xdr:row>
      <xdr:rowOff>38100</xdr:rowOff>
    </xdr:to>
    <xdr:cxnSp macro="">
      <xdr:nvCxnSpPr>
        <xdr:cNvPr id="6" name="Straight Connector 5"/>
        <xdr:cNvCxnSpPr/>
      </xdr:nvCxnSpPr>
      <xdr:spPr>
        <a:xfrm>
          <a:off x="1971675" y="22564725"/>
          <a:ext cx="24193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273326</xdr:colOff>
      <xdr:row>0</xdr:row>
      <xdr:rowOff>24847</xdr:rowOff>
    </xdr:from>
    <xdr:to>
      <xdr:col>12</xdr:col>
      <xdr:colOff>244337</xdr:colOff>
      <xdr:row>2</xdr:row>
      <xdr:rowOff>84600</xdr:rowOff>
    </xdr:to>
    <xdr:sp macro="" textlink="">
      <xdr:nvSpPr>
        <xdr:cNvPr id="8" name="Left Arrow 7">
          <a:hlinkClick xmlns:r="http://schemas.openxmlformats.org/officeDocument/2006/relationships" r:id="rId1"/>
        </xdr:cNvPr>
        <xdr:cNvSpPr/>
      </xdr:nvSpPr>
      <xdr:spPr>
        <a:xfrm>
          <a:off x="6578876" y="24847"/>
          <a:ext cx="580611" cy="44075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back</a:t>
          </a:r>
        </a:p>
      </xdr:txBody>
    </xdr:sp>
    <xdr:clientData fPrintsWithSheet="0"/>
  </xdr:twoCellAnchor>
  <xdr:twoCellAnchor>
    <xdr:from>
      <xdr:col>4</xdr:col>
      <xdr:colOff>28574</xdr:colOff>
      <xdr:row>34</xdr:row>
      <xdr:rowOff>9525</xdr:rowOff>
    </xdr:from>
    <xdr:to>
      <xdr:col>4</xdr:col>
      <xdr:colOff>1590675</xdr:colOff>
      <xdr:row>39</xdr:row>
      <xdr:rowOff>285750</xdr:rowOff>
    </xdr:to>
    <xdr:sp macro="" textlink="">
      <xdr:nvSpPr>
        <xdr:cNvPr id="9" name="TextBox 8"/>
        <xdr:cNvSpPr txBox="1"/>
      </xdr:nvSpPr>
      <xdr:spPr>
        <a:xfrm>
          <a:off x="3343274" y="7143750"/>
          <a:ext cx="1562101" cy="1743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Option 1</a:t>
          </a:r>
        </a:p>
        <a:p>
          <a:r>
            <a:rPr lang="en-US" sz="800"/>
            <a:t>Elementary-Baseline 67%</a:t>
          </a:r>
        </a:p>
        <a:p>
          <a:r>
            <a:rPr lang="en-US" sz="800"/>
            <a:t>1-Marginal: At least</a:t>
          </a:r>
          <a:r>
            <a:rPr lang="en-US" sz="800" baseline="0"/>
            <a:t> 2% Inc.</a:t>
          </a:r>
        </a:p>
        <a:p>
          <a:r>
            <a:rPr lang="en-US" sz="800" baseline="0"/>
            <a:t>2-Average- At least 5% Inc.</a:t>
          </a:r>
        </a:p>
        <a:p>
          <a:r>
            <a:rPr lang="en-US" sz="800" baseline="0"/>
            <a:t>3- High- With 7% Inc. or 75% Inc.</a:t>
          </a:r>
        </a:p>
        <a:p>
          <a:r>
            <a:rPr lang="en-US" sz="800" baseline="0"/>
            <a:t>Secondary- Baseline 48%</a:t>
          </a:r>
        </a:p>
        <a:p>
          <a:r>
            <a:rPr lang="en-US" sz="800" baseline="0"/>
            <a:t>1-Marginal: At least 7% Inc.</a:t>
          </a:r>
        </a:p>
        <a:p>
          <a:r>
            <a:rPr lang="en-US" sz="800" baseline="0"/>
            <a:t>2-Average: At least 8% Inc.</a:t>
          </a:r>
        </a:p>
        <a:p>
          <a:r>
            <a:rPr lang="en-US" sz="800" baseline="0"/>
            <a:t>3-High: With 10% Inc. or 75% Inc</a:t>
          </a:r>
        </a:p>
        <a:p>
          <a:r>
            <a:rPr lang="en-US" sz="800" baseline="0"/>
            <a:t>Option 2</a:t>
          </a:r>
        </a:p>
        <a:p>
          <a:r>
            <a:rPr lang="en-US" sz="800"/>
            <a:t>1-Marginal: 26-50% Inc.</a:t>
          </a:r>
        </a:p>
        <a:p>
          <a:r>
            <a:rPr lang="en-US" sz="800"/>
            <a:t>2-Average: 51-75%</a:t>
          </a:r>
          <a:r>
            <a:rPr lang="en-US" sz="800" baseline="0"/>
            <a:t> Inc.</a:t>
          </a:r>
        </a:p>
        <a:p>
          <a:r>
            <a:rPr lang="en-US" sz="800" baseline="0"/>
            <a:t>3-High: 76-100% Inc.</a:t>
          </a:r>
          <a:endParaRPr lang="en-US" sz="800"/>
        </a:p>
      </xdr:txBody>
    </xdr:sp>
    <xdr:clientData/>
  </xdr:twoCellAnchor>
  <xdr:twoCellAnchor>
    <xdr:from>
      <xdr:col>4</xdr:col>
      <xdr:colOff>19050</xdr:colOff>
      <xdr:row>28</xdr:row>
      <xdr:rowOff>47625</xdr:rowOff>
    </xdr:from>
    <xdr:to>
      <xdr:col>4</xdr:col>
      <xdr:colOff>1543050</xdr:colOff>
      <xdr:row>33</xdr:row>
      <xdr:rowOff>66675</xdr:rowOff>
    </xdr:to>
    <xdr:sp macro="" textlink="">
      <xdr:nvSpPr>
        <xdr:cNvPr id="10" name="TextBox 9"/>
        <xdr:cNvSpPr txBox="1"/>
      </xdr:nvSpPr>
      <xdr:spPr>
        <a:xfrm>
          <a:off x="3333750" y="6038850"/>
          <a:ext cx="1524000" cy="971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0 - No evidence                               </a:t>
          </a:r>
        </a:p>
        <a:p>
          <a:r>
            <a:rPr lang="en-US" sz="900"/>
            <a:t>1-Marginal: At least 5% Inc                                             2. Average: At least 7% Inc                                         3. High: At least 10% Inc</a:t>
          </a:r>
        </a:p>
        <a:p>
          <a:r>
            <a:rPr lang="en-US" sz="900"/>
            <a:t>or 95% CSR</a:t>
          </a:r>
        </a:p>
      </xdr:txBody>
    </xdr:sp>
    <xdr:clientData/>
  </xdr:twoCellAnchor>
  <xdr:twoCellAnchor>
    <xdr:from>
      <xdr:col>4</xdr:col>
      <xdr:colOff>47626</xdr:colOff>
      <xdr:row>22</xdr:row>
      <xdr:rowOff>85726</xdr:rowOff>
    </xdr:from>
    <xdr:to>
      <xdr:col>4</xdr:col>
      <xdr:colOff>1571626</xdr:colOff>
      <xdr:row>27</xdr:row>
      <xdr:rowOff>47626</xdr:rowOff>
    </xdr:to>
    <xdr:sp macro="" textlink="">
      <xdr:nvSpPr>
        <xdr:cNvPr id="11" name="TextBox 10"/>
        <xdr:cNvSpPr txBox="1"/>
      </xdr:nvSpPr>
      <xdr:spPr>
        <a:xfrm>
          <a:off x="3362326" y="4933951"/>
          <a:ext cx="1524000" cy="914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0 - No evidence                                </a:t>
          </a:r>
        </a:p>
        <a:p>
          <a:r>
            <a:rPr lang="en-US" sz="900"/>
            <a:t>1-Marginal: At least 5% Inc.                                         2. Average: At least 7% Inc.                                             3. High: At least 10% Inc.  </a:t>
          </a:r>
        </a:p>
        <a:p>
          <a:r>
            <a:rPr lang="en-US" sz="900"/>
            <a:t>or CR 95%                                     </a:t>
          </a:r>
        </a:p>
      </xdr:txBody>
    </xdr:sp>
    <xdr:clientData/>
  </xdr:twoCellAnchor>
  <xdr:twoCellAnchor>
    <xdr:from>
      <xdr:col>4</xdr:col>
      <xdr:colOff>38100</xdr:colOff>
      <xdr:row>16</xdr:row>
      <xdr:rowOff>66675</xdr:rowOff>
    </xdr:from>
    <xdr:to>
      <xdr:col>4</xdr:col>
      <xdr:colOff>1600200</xdr:colOff>
      <xdr:row>21</xdr:row>
      <xdr:rowOff>76200</xdr:rowOff>
    </xdr:to>
    <xdr:sp macro="" textlink="">
      <xdr:nvSpPr>
        <xdr:cNvPr id="12" name="TextBox 11"/>
        <xdr:cNvSpPr txBox="1"/>
      </xdr:nvSpPr>
      <xdr:spPr>
        <a:xfrm>
          <a:off x="3352800" y="3810000"/>
          <a:ext cx="1562100" cy="923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                                                                     1. Marginal: At least 5% dec.                                             2. Average: At least 2% dec.                                              3. High: Has 0 Dropout rate or less than 2%</a:t>
          </a:r>
        </a:p>
      </xdr:txBody>
    </xdr:sp>
    <xdr:clientData/>
  </xdr:twoCellAnchor>
  <xdr:twoCellAnchor>
    <xdr:from>
      <xdr:col>4</xdr:col>
      <xdr:colOff>28576</xdr:colOff>
      <xdr:row>10</xdr:row>
      <xdr:rowOff>9526</xdr:rowOff>
    </xdr:from>
    <xdr:to>
      <xdr:col>4</xdr:col>
      <xdr:colOff>1609726</xdr:colOff>
      <xdr:row>15</xdr:row>
      <xdr:rowOff>371476</xdr:rowOff>
    </xdr:to>
    <xdr:sp macro="" textlink="">
      <xdr:nvSpPr>
        <xdr:cNvPr id="13" name="TextBox 12"/>
        <xdr:cNvSpPr txBox="1"/>
      </xdr:nvSpPr>
      <xdr:spPr>
        <a:xfrm>
          <a:off x="3343276" y="2219326"/>
          <a:ext cx="1581150" cy="1485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A. Enrolment Increase                </a:t>
          </a:r>
        </a:p>
        <a:p>
          <a:r>
            <a:rPr lang="en-US" sz="800"/>
            <a:t> 0- No evidence                                       </a:t>
          </a:r>
        </a:p>
        <a:p>
          <a:r>
            <a:rPr lang="en-US" sz="800"/>
            <a:t>  1- Marginal: At least 5% Inc.                                          </a:t>
          </a:r>
        </a:p>
        <a:p>
          <a:r>
            <a:rPr lang="en-US" sz="800"/>
            <a:t>  2-Average: At least 7% Inc.                                       </a:t>
          </a:r>
        </a:p>
        <a:p>
          <a:r>
            <a:rPr lang="en-US" sz="800"/>
            <a:t>  3-High: At least 10% Inc.       </a:t>
          </a:r>
        </a:p>
        <a:p>
          <a:r>
            <a:rPr lang="en-US" sz="800"/>
            <a:t>  B. Justification: Enrolment Rate based on Community Mapping     </a:t>
          </a:r>
        </a:p>
        <a:p>
          <a:r>
            <a:rPr lang="en-US" sz="800"/>
            <a:t>  1. Marginal: At least 85% Inc.      </a:t>
          </a:r>
        </a:p>
        <a:p>
          <a:r>
            <a:rPr lang="en-US" sz="800"/>
            <a:t>  2. Average: At least 90% Inc.       </a:t>
          </a:r>
        </a:p>
        <a:p>
          <a:r>
            <a:rPr lang="en-US" sz="800"/>
            <a:t>   3. High: At least 95% Inc.</a:t>
          </a:r>
        </a:p>
      </xdr:txBody>
    </xdr:sp>
    <xdr:clientData/>
  </xdr:twoCellAnchor>
  <xdr:twoCellAnchor editAs="oneCell">
    <xdr:from>
      <xdr:col>0</xdr:col>
      <xdr:colOff>25977</xdr:colOff>
      <xdr:row>0</xdr:row>
      <xdr:rowOff>0</xdr:rowOff>
    </xdr:from>
    <xdr:to>
      <xdr:col>1</xdr:col>
      <xdr:colOff>167985</xdr:colOff>
      <xdr:row>4</xdr:row>
      <xdr:rowOff>93518</xdr:rowOff>
    </xdr:to>
    <xdr:pic>
      <xdr:nvPicPr>
        <xdr:cNvPr id="14" name="Picture 1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5977" y="0"/>
          <a:ext cx="989733" cy="855518"/>
        </a:xfrm>
        <a:prstGeom prst="rect">
          <a:avLst/>
        </a:prstGeom>
      </xdr:spPr>
    </xdr:pic>
    <xdr:clientData/>
  </xdr:twoCellAnchor>
  <xdr:twoCellAnchor editAs="oneCell">
    <xdr:from>
      <xdr:col>4</xdr:col>
      <xdr:colOff>1619491</xdr:colOff>
      <xdr:row>0</xdr:row>
      <xdr:rowOff>9525</xdr:rowOff>
    </xdr:from>
    <xdr:to>
      <xdr:col>7</xdr:col>
      <xdr:colOff>604404</xdr:colOff>
      <xdr:row>4</xdr:row>
      <xdr:rowOff>2099</xdr:rowOff>
    </xdr:to>
    <xdr:pic>
      <xdr:nvPicPr>
        <xdr:cNvPr id="15" name="Picture 1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934191" y="9525"/>
          <a:ext cx="1270913" cy="735524"/>
        </a:xfrm>
        <a:prstGeom prst="rect">
          <a:avLst/>
        </a:prstGeom>
      </xdr:spPr>
    </xdr:pic>
    <xdr:clientData/>
  </xdr:twoCellAnchor>
  <xdr:twoCellAnchor>
    <xdr:from>
      <xdr:col>1</xdr:col>
      <xdr:colOff>136072</xdr:colOff>
      <xdr:row>85</xdr:row>
      <xdr:rowOff>63953</xdr:rowOff>
    </xdr:from>
    <xdr:to>
      <xdr:col>5</xdr:col>
      <xdr:colOff>299357</xdr:colOff>
      <xdr:row>97</xdr:row>
      <xdr:rowOff>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650875</xdr:colOff>
      <xdr:row>11</xdr:row>
      <xdr:rowOff>0</xdr:rowOff>
    </xdr:from>
    <xdr:to>
      <xdr:col>14</xdr:col>
      <xdr:colOff>55562</xdr:colOff>
      <xdr:row>16</xdr:row>
      <xdr:rowOff>150813</xdr:rowOff>
    </xdr:to>
    <xdr:sp macro="" textlink="">
      <xdr:nvSpPr>
        <xdr:cNvPr id="16" name="TextBox 15"/>
        <xdr:cNvSpPr txBox="1"/>
      </xdr:nvSpPr>
      <xdr:spPr>
        <a:xfrm>
          <a:off x="7572375" y="2595563"/>
          <a:ext cx="349250" cy="1143000"/>
        </a:xfrm>
        <a:prstGeom prst="rect">
          <a:avLst/>
        </a:prstGeom>
        <a:solidFill>
          <a:schemeClr val="bg2">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12</xdr:col>
      <xdr:colOff>476250</xdr:colOff>
      <xdr:row>22</xdr:row>
      <xdr:rowOff>238125</xdr:rowOff>
    </xdr:from>
    <xdr:to>
      <xdr:col>14</xdr:col>
      <xdr:colOff>198437</xdr:colOff>
      <xdr:row>34</xdr:row>
      <xdr:rowOff>206375</xdr:rowOff>
    </xdr:to>
    <xdr:sp macro="" textlink="">
      <xdr:nvSpPr>
        <xdr:cNvPr id="17" name="TextBox 16"/>
        <xdr:cNvSpPr txBox="1"/>
      </xdr:nvSpPr>
      <xdr:spPr>
        <a:xfrm>
          <a:off x="7397750" y="4929188"/>
          <a:ext cx="666750" cy="2254250"/>
        </a:xfrm>
        <a:prstGeom prst="rect">
          <a:avLst/>
        </a:prstGeom>
        <a:gradFill>
          <a:gsLst>
            <a:gs pos="3300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42333</xdr:rowOff>
    </xdr:from>
    <xdr:to>
      <xdr:col>0</xdr:col>
      <xdr:colOff>973667</xdr:colOff>
      <xdr:row>4</xdr:row>
      <xdr:rowOff>158750</xdr:rowOff>
    </xdr:to>
    <xdr:pic>
      <xdr:nvPicPr>
        <xdr:cNvPr id="3" name="Picture 2"/>
        <xdr:cNvPicPr>
          <a:picLocks noChangeAspect="1"/>
        </xdr:cNvPicPr>
      </xdr:nvPicPr>
      <xdr:blipFill rotWithShape="1">
        <a:blip xmlns:r="http://schemas.openxmlformats.org/officeDocument/2006/relationships" r:embed="rId1">
          <a:extLst>
            <a:ext uri="{BEBA8EAE-BF5A-486C-A8C5-ECC9F3942E4B}">
              <a14:imgProps xmlns:a14="http://schemas.microsoft.com/office/drawing/2010/main">
                <a14:imgLayer r:embed="rId2">
                  <a14:imgEffect>
                    <a14:brightnessContrast bright="-20000" contrast="20000"/>
                  </a14:imgEffect>
                </a14:imgLayer>
              </a14:imgProps>
            </a:ext>
            <a:ext uri="{28A0092B-C50C-407E-A947-70E740481C1C}">
              <a14:useLocalDpi xmlns:a14="http://schemas.microsoft.com/office/drawing/2010/main" val="0"/>
            </a:ext>
          </a:extLst>
        </a:blip>
        <a:srcRect l="1" t="1" r="2705" b="2272"/>
        <a:stretch/>
      </xdr:blipFill>
      <xdr:spPr>
        <a:xfrm>
          <a:off x="0" y="42333"/>
          <a:ext cx="973667" cy="910167"/>
        </a:xfrm>
        <a:prstGeom prst="ellipse">
          <a:avLst/>
        </a:prstGeom>
      </xdr:spPr>
    </xdr:pic>
    <xdr:clientData/>
  </xdr:twoCellAnchor>
  <xdr:twoCellAnchor editAs="oneCell">
    <xdr:from>
      <xdr:col>6</xdr:col>
      <xdr:colOff>500738</xdr:colOff>
      <xdr:row>0</xdr:row>
      <xdr:rowOff>0</xdr:rowOff>
    </xdr:from>
    <xdr:to>
      <xdr:col>7</xdr:col>
      <xdr:colOff>613834</xdr:colOff>
      <xdr:row>3</xdr:row>
      <xdr:rowOff>84320</xdr:rowOff>
    </xdr:to>
    <xdr:pic>
      <xdr:nvPicPr>
        <xdr:cNvPr id="4" name="Picture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739488" y="0"/>
          <a:ext cx="1150263" cy="708737"/>
        </a:xfrm>
        <a:prstGeom prst="rect">
          <a:avLst/>
        </a:prstGeom>
      </xdr:spPr>
    </xdr:pic>
    <xdr:clientData/>
  </xdr:twoCellAnchor>
  <xdr:twoCellAnchor>
    <xdr:from>
      <xdr:col>9</xdr:col>
      <xdr:colOff>14715</xdr:colOff>
      <xdr:row>2</xdr:row>
      <xdr:rowOff>70827</xdr:rowOff>
    </xdr:from>
    <xdr:to>
      <xdr:col>15</xdr:col>
      <xdr:colOff>386189</xdr:colOff>
      <xdr:row>11</xdr:row>
      <xdr:rowOff>246603</xdr:rowOff>
    </xdr:to>
    <xdr:sp macro="" textlink="">
      <xdr:nvSpPr>
        <xdr:cNvPr id="5" name="Left Arrow 4"/>
        <xdr:cNvSpPr/>
      </xdr:nvSpPr>
      <xdr:spPr>
        <a:xfrm rot="898898">
          <a:off x="6929865" y="451827"/>
          <a:ext cx="3419474" cy="1918851"/>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Direction:</a:t>
          </a:r>
        </a:p>
        <a:p>
          <a:pPr algn="l"/>
          <a:r>
            <a:rPr lang="en-US" sz="1100" baseline="0"/>
            <a:t>         Fill-in the blank cells (color white)</a:t>
          </a:r>
        </a:p>
        <a:p>
          <a:pPr algn="l"/>
          <a:r>
            <a:rPr lang="en-US" sz="1100" baseline="0"/>
            <a:t>Note: </a:t>
          </a:r>
          <a:r>
            <a:rPr lang="en-US" sz="1100" baseline="0">
              <a:solidFill>
                <a:schemeClr val="lt1"/>
              </a:solidFill>
              <a:effectLst/>
              <a:latin typeface="+mn-lt"/>
              <a:ea typeface="+mn-ea"/>
              <a:cs typeface="+mn-cs"/>
            </a:rPr>
            <a:t>Before using this e-tool , e</a:t>
          </a:r>
          <a:r>
            <a:rPr lang="en-US" sz="1100" baseline="0"/>
            <a:t>nable the macro and update/change the entries by clicking the Maintenance Menu below.  </a:t>
          </a:r>
          <a:endParaRPr lang="en-US" sz="1100"/>
        </a:p>
      </xdr:txBody>
    </xdr:sp>
    <xdr:clientData fPrintsWithSheet="0"/>
  </xdr:twoCellAnchor>
  <xdr:twoCellAnchor>
    <xdr:from>
      <xdr:col>0</xdr:col>
      <xdr:colOff>19050</xdr:colOff>
      <xdr:row>38</xdr:row>
      <xdr:rowOff>9525</xdr:rowOff>
    </xdr:from>
    <xdr:to>
      <xdr:col>1</xdr:col>
      <xdr:colOff>28575</xdr:colOff>
      <xdr:row>38</xdr:row>
      <xdr:rowOff>9525</xdr:rowOff>
    </xdr:to>
    <xdr:cxnSp macro="">
      <xdr:nvCxnSpPr>
        <xdr:cNvPr id="6" name="Straight Connector 5"/>
        <xdr:cNvCxnSpPr/>
      </xdr:nvCxnSpPr>
      <xdr:spPr>
        <a:xfrm>
          <a:off x="19050" y="6800850"/>
          <a:ext cx="10668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507999</xdr:colOff>
      <xdr:row>48</xdr:row>
      <xdr:rowOff>74083</xdr:rowOff>
    </xdr:from>
    <xdr:to>
      <xdr:col>7</xdr:col>
      <xdr:colOff>42332</xdr:colOff>
      <xdr:row>50</xdr:row>
      <xdr:rowOff>84666</xdr:rowOff>
    </xdr:to>
    <xdr:sp macro="" textlink="">
      <xdr:nvSpPr>
        <xdr:cNvPr id="2" name="Rounded Rectangle 1">
          <a:hlinkClick xmlns:r="http://schemas.openxmlformats.org/officeDocument/2006/relationships" r:id="rId4"/>
        </xdr:cNvPr>
        <xdr:cNvSpPr/>
      </xdr:nvSpPr>
      <xdr:spPr>
        <a:xfrm>
          <a:off x="4360332" y="8445500"/>
          <a:ext cx="1957917" cy="58208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click here to input your school profile</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xdr:col>
      <xdr:colOff>28575</xdr:colOff>
      <xdr:row>101</xdr:row>
      <xdr:rowOff>38100</xdr:rowOff>
    </xdr:from>
    <xdr:to>
      <xdr:col>2</xdr:col>
      <xdr:colOff>800100</xdr:colOff>
      <xdr:row>101</xdr:row>
      <xdr:rowOff>38100</xdr:rowOff>
    </xdr:to>
    <xdr:cxnSp macro="">
      <xdr:nvCxnSpPr>
        <xdr:cNvPr id="3" name="Straight Connector 2"/>
        <xdr:cNvCxnSpPr/>
      </xdr:nvCxnSpPr>
      <xdr:spPr>
        <a:xfrm>
          <a:off x="876300" y="20373975"/>
          <a:ext cx="1733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101</xdr:row>
      <xdr:rowOff>38100</xdr:rowOff>
    </xdr:from>
    <xdr:to>
      <xdr:col>5</xdr:col>
      <xdr:colOff>457200</xdr:colOff>
      <xdr:row>101</xdr:row>
      <xdr:rowOff>38100</xdr:rowOff>
    </xdr:to>
    <xdr:cxnSp macro="">
      <xdr:nvCxnSpPr>
        <xdr:cNvPr id="4" name="Straight Connector 3"/>
        <xdr:cNvCxnSpPr/>
      </xdr:nvCxnSpPr>
      <xdr:spPr>
        <a:xfrm>
          <a:off x="3438525" y="20373975"/>
          <a:ext cx="19621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828675</xdr:colOff>
      <xdr:row>105</xdr:row>
      <xdr:rowOff>38100</xdr:rowOff>
    </xdr:from>
    <xdr:to>
      <xdr:col>2</xdr:col>
      <xdr:colOff>752475</xdr:colOff>
      <xdr:row>105</xdr:row>
      <xdr:rowOff>38100</xdr:rowOff>
    </xdr:to>
    <xdr:cxnSp macro="">
      <xdr:nvCxnSpPr>
        <xdr:cNvPr id="5" name="Straight Connector 4"/>
        <xdr:cNvCxnSpPr/>
      </xdr:nvCxnSpPr>
      <xdr:spPr>
        <a:xfrm>
          <a:off x="828675" y="21135975"/>
          <a:ext cx="17811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76200</xdr:colOff>
      <xdr:row>105</xdr:row>
      <xdr:rowOff>38100</xdr:rowOff>
    </xdr:from>
    <xdr:to>
      <xdr:col>5</xdr:col>
      <xdr:colOff>409575</xdr:colOff>
      <xdr:row>105</xdr:row>
      <xdr:rowOff>38100</xdr:rowOff>
    </xdr:to>
    <xdr:cxnSp macro="">
      <xdr:nvCxnSpPr>
        <xdr:cNvPr id="6" name="Straight Connector 5"/>
        <xdr:cNvCxnSpPr/>
      </xdr:nvCxnSpPr>
      <xdr:spPr>
        <a:xfrm>
          <a:off x="3390900" y="21135975"/>
          <a:ext cx="19621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1123950</xdr:colOff>
      <xdr:row>110</xdr:row>
      <xdr:rowOff>38100</xdr:rowOff>
    </xdr:from>
    <xdr:to>
      <xdr:col>4</xdr:col>
      <xdr:colOff>1076325</xdr:colOff>
      <xdr:row>110</xdr:row>
      <xdr:rowOff>38100</xdr:rowOff>
    </xdr:to>
    <xdr:cxnSp macro="">
      <xdr:nvCxnSpPr>
        <xdr:cNvPr id="7" name="Straight Connector 6"/>
        <xdr:cNvCxnSpPr/>
      </xdr:nvCxnSpPr>
      <xdr:spPr>
        <a:xfrm>
          <a:off x="1971675" y="22088475"/>
          <a:ext cx="24193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806823</xdr:colOff>
      <xdr:row>86</xdr:row>
      <xdr:rowOff>67235</xdr:rowOff>
    </xdr:from>
    <xdr:to>
      <xdr:col>7</xdr:col>
      <xdr:colOff>56028</xdr:colOff>
      <xdr:row>95</xdr:row>
      <xdr:rowOff>145676</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273326</xdr:colOff>
      <xdr:row>0</xdr:row>
      <xdr:rowOff>24847</xdr:rowOff>
    </xdr:from>
    <xdr:to>
      <xdr:col>12</xdr:col>
      <xdr:colOff>244337</xdr:colOff>
      <xdr:row>2</xdr:row>
      <xdr:rowOff>84600</xdr:rowOff>
    </xdr:to>
    <xdr:sp macro="" textlink="">
      <xdr:nvSpPr>
        <xdr:cNvPr id="9" name="Left Arrow 8">
          <a:hlinkClick xmlns:r="http://schemas.openxmlformats.org/officeDocument/2006/relationships" r:id="rId2"/>
        </xdr:cNvPr>
        <xdr:cNvSpPr/>
      </xdr:nvSpPr>
      <xdr:spPr>
        <a:xfrm>
          <a:off x="6578876" y="24847"/>
          <a:ext cx="580611" cy="44075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back</a:t>
          </a:r>
        </a:p>
      </xdr:txBody>
    </xdr:sp>
    <xdr:clientData fPrintsWithSheet="0"/>
  </xdr:twoCellAnchor>
  <xdr:twoCellAnchor>
    <xdr:from>
      <xdr:col>4</xdr:col>
      <xdr:colOff>24850</xdr:colOff>
      <xdr:row>10</xdr:row>
      <xdr:rowOff>41413</xdr:rowOff>
    </xdr:from>
    <xdr:to>
      <xdr:col>4</xdr:col>
      <xdr:colOff>1606828</xdr:colOff>
      <xdr:row>15</xdr:row>
      <xdr:rowOff>400879</xdr:rowOff>
    </xdr:to>
    <xdr:sp macro="" textlink="">
      <xdr:nvSpPr>
        <xdr:cNvPr id="10" name="TextBox 9"/>
        <xdr:cNvSpPr txBox="1"/>
      </xdr:nvSpPr>
      <xdr:spPr>
        <a:xfrm>
          <a:off x="3339550" y="1765438"/>
          <a:ext cx="1581978" cy="14834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A. Enrolment Increase                </a:t>
          </a:r>
        </a:p>
        <a:p>
          <a:r>
            <a:rPr lang="en-US" sz="800"/>
            <a:t> 0- No evidence                                       </a:t>
          </a:r>
        </a:p>
        <a:p>
          <a:r>
            <a:rPr lang="en-US" sz="800"/>
            <a:t>  1- Marginal: At least 5% Inc.                                          </a:t>
          </a:r>
        </a:p>
        <a:p>
          <a:r>
            <a:rPr lang="en-US" sz="800"/>
            <a:t>  2-Average: At least 7% Inc.                                       </a:t>
          </a:r>
        </a:p>
        <a:p>
          <a:r>
            <a:rPr lang="en-US" sz="800"/>
            <a:t>  3-High: At least 10% Inc.       </a:t>
          </a:r>
        </a:p>
        <a:p>
          <a:r>
            <a:rPr lang="en-US" sz="800"/>
            <a:t> B. Justification: Enrolment Rate based on Community Mapping     </a:t>
          </a:r>
        </a:p>
        <a:p>
          <a:r>
            <a:rPr lang="en-US" sz="800"/>
            <a:t>  1. Marginal: At least 85% Inc.      </a:t>
          </a:r>
        </a:p>
        <a:p>
          <a:r>
            <a:rPr lang="en-US" sz="800"/>
            <a:t>  2. Average: At least 90% Inc.       </a:t>
          </a:r>
        </a:p>
        <a:p>
          <a:r>
            <a:rPr lang="en-US" sz="800"/>
            <a:t>   3. High: At least 95% Inc.</a:t>
          </a:r>
        </a:p>
      </xdr:txBody>
    </xdr:sp>
    <xdr:clientData/>
  </xdr:twoCellAnchor>
  <xdr:twoCellAnchor>
    <xdr:from>
      <xdr:col>4</xdr:col>
      <xdr:colOff>33131</xdr:colOff>
      <xdr:row>16</xdr:row>
      <xdr:rowOff>49695</xdr:rowOff>
    </xdr:from>
    <xdr:to>
      <xdr:col>4</xdr:col>
      <xdr:colOff>1595231</xdr:colOff>
      <xdr:row>21</xdr:row>
      <xdr:rowOff>62533</xdr:rowOff>
    </xdr:to>
    <xdr:sp macro="" textlink="">
      <xdr:nvSpPr>
        <xdr:cNvPr id="11" name="TextBox 10"/>
        <xdr:cNvSpPr txBox="1"/>
      </xdr:nvSpPr>
      <xdr:spPr>
        <a:xfrm>
          <a:off x="3347831" y="3307245"/>
          <a:ext cx="1562100" cy="92723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                                                                     1. Marginal: At least 5% dec.                                             2. Average: At least 2% dec.                                              3. High: Has 0 Dropout rate or less than 2%</a:t>
          </a:r>
        </a:p>
      </xdr:txBody>
    </xdr:sp>
    <xdr:clientData/>
  </xdr:twoCellAnchor>
  <xdr:twoCellAnchor>
    <xdr:from>
      <xdr:col>4</xdr:col>
      <xdr:colOff>66261</xdr:colOff>
      <xdr:row>22</xdr:row>
      <xdr:rowOff>132522</xdr:rowOff>
    </xdr:from>
    <xdr:to>
      <xdr:col>4</xdr:col>
      <xdr:colOff>1590261</xdr:colOff>
      <xdr:row>27</xdr:row>
      <xdr:rowOff>94422</xdr:rowOff>
    </xdr:to>
    <xdr:sp macro="" textlink="">
      <xdr:nvSpPr>
        <xdr:cNvPr id="12" name="TextBox 11"/>
        <xdr:cNvSpPr txBox="1"/>
      </xdr:nvSpPr>
      <xdr:spPr>
        <a:xfrm>
          <a:off x="3380961" y="4494972"/>
          <a:ext cx="1524000" cy="914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0 - No evidence                                </a:t>
          </a:r>
        </a:p>
        <a:p>
          <a:r>
            <a:rPr lang="en-US" sz="900"/>
            <a:t>1-Marginal: At least 5% Inc.                                         2. Average: At least 7% Inc.                                             3. High: At least 10% Inc.   </a:t>
          </a:r>
        </a:p>
        <a:p>
          <a:r>
            <a:rPr lang="en-US" sz="900"/>
            <a:t>or 95%</a:t>
          </a:r>
          <a:r>
            <a:rPr lang="en-US" sz="900" baseline="0"/>
            <a:t> CR</a:t>
          </a:r>
          <a:r>
            <a:rPr lang="en-US" sz="900"/>
            <a:t>                                    </a:t>
          </a:r>
        </a:p>
      </xdr:txBody>
    </xdr:sp>
    <xdr:clientData/>
  </xdr:twoCellAnchor>
  <xdr:twoCellAnchor>
    <xdr:from>
      <xdr:col>4</xdr:col>
      <xdr:colOff>49696</xdr:colOff>
      <xdr:row>28</xdr:row>
      <xdr:rowOff>41413</xdr:rowOff>
    </xdr:from>
    <xdr:to>
      <xdr:col>4</xdr:col>
      <xdr:colOff>1573696</xdr:colOff>
      <xdr:row>33</xdr:row>
      <xdr:rowOff>60463</xdr:rowOff>
    </xdr:to>
    <xdr:sp macro="" textlink="">
      <xdr:nvSpPr>
        <xdr:cNvPr id="13" name="TextBox 12"/>
        <xdr:cNvSpPr txBox="1"/>
      </xdr:nvSpPr>
      <xdr:spPr>
        <a:xfrm>
          <a:off x="3364396" y="5546863"/>
          <a:ext cx="1524000" cy="971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0 - No evidence                               </a:t>
          </a:r>
        </a:p>
        <a:p>
          <a:r>
            <a:rPr lang="en-US" sz="900"/>
            <a:t>1-Marginal: At least 5% Inc                                             2. Average: At least 7% Inc                                         3. High: At least 10% Inc</a:t>
          </a:r>
        </a:p>
        <a:p>
          <a:r>
            <a:rPr lang="en-US" sz="900"/>
            <a:t>or 95%</a:t>
          </a:r>
          <a:r>
            <a:rPr lang="en-US" sz="900" baseline="0"/>
            <a:t> CSR</a:t>
          </a:r>
          <a:endParaRPr lang="en-US" sz="900"/>
        </a:p>
      </xdr:txBody>
    </xdr:sp>
    <xdr:clientData/>
  </xdr:twoCellAnchor>
  <xdr:twoCellAnchor>
    <xdr:from>
      <xdr:col>4</xdr:col>
      <xdr:colOff>33132</xdr:colOff>
      <xdr:row>34</xdr:row>
      <xdr:rowOff>24850</xdr:rowOff>
    </xdr:from>
    <xdr:to>
      <xdr:col>4</xdr:col>
      <xdr:colOff>1595233</xdr:colOff>
      <xdr:row>39</xdr:row>
      <xdr:rowOff>298175</xdr:rowOff>
    </xdr:to>
    <xdr:sp macro="" textlink="">
      <xdr:nvSpPr>
        <xdr:cNvPr id="14" name="TextBox 13"/>
        <xdr:cNvSpPr txBox="1"/>
      </xdr:nvSpPr>
      <xdr:spPr>
        <a:xfrm>
          <a:off x="3347832" y="6673300"/>
          <a:ext cx="1562101" cy="1730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Option 1</a:t>
          </a:r>
        </a:p>
        <a:p>
          <a:r>
            <a:rPr lang="en-US" sz="800"/>
            <a:t>Elementary-Baseline 67%</a:t>
          </a:r>
        </a:p>
        <a:p>
          <a:r>
            <a:rPr lang="en-US" sz="800"/>
            <a:t>1-Marginal: At least</a:t>
          </a:r>
          <a:r>
            <a:rPr lang="en-US" sz="800" baseline="0"/>
            <a:t> 2% Inc.</a:t>
          </a:r>
        </a:p>
        <a:p>
          <a:r>
            <a:rPr lang="en-US" sz="800" baseline="0"/>
            <a:t>2-Average- At least 5% Inc.</a:t>
          </a:r>
        </a:p>
        <a:p>
          <a:r>
            <a:rPr lang="en-US" sz="800" baseline="0"/>
            <a:t>3- High- With 7% Inc. or 75% Inc.</a:t>
          </a:r>
        </a:p>
        <a:p>
          <a:r>
            <a:rPr lang="en-US" sz="800" baseline="0"/>
            <a:t>Secondary- Baseline 48%</a:t>
          </a:r>
        </a:p>
        <a:p>
          <a:r>
            <a:rPr lang="en-US" sz="800" baseline="0"/>
            <a:t>1-Marginal: At least 7% Inc.</a:t>
          </a:r>
        </a:p>
        <a:p>
          <a:r>
            <a:rPr lang="en-US" sz="800" baseline="0"/>
            <a:t>2-Average: At least 8% Inc.</a:t>
          </a:r>
        </a:p>
        <a:p>
          <a:r>
            <a:rPr lang="en-US" sz="800" baseline="0"/>
            <a:t>3-High: With 10% Inc. or 75% Inc</a:t>
          </a:r>
        </a:p>
        <a:p>
          <a:r>
            <a:rPr lang="en-US" sz="800" baseline="0"/>
            <a:t>Option 2</a:t>
          </a:r>
        </a:p>
        <a:p>
          <a:r>
            <a:rPr lang="en-US" sz="800"/>
            <a:t>1-Marginal: 26-50% Inc.</a:t>
          </a:r>
        </a:p>
        <a:p>
          <a:r>
            <a:rPr lang="en-US" sz="800"/>
            <a:t>2-Average: 51-75%</a:t>
          </a:r>
          <a:r>
            <a:rPr lang="en-US" sz="800" baseline="0"/>
            <a:t> Inc.</a:t>
          </a:r>
        </a:p>
        <a:p>
          <a:r>
            <a:rPr lang="en-US" sz="800" baseline="0"/>
            <a:t>3-High: 76-100% Inc.</a:t>
          </a:r>
          <a:endParaRPr lang="en-US" sz="800"/>
        </a:p>
      </xdr:txBody>
    </xdr:sp>
    <xdr:clientData/>
  </xdr:twoCellAnchor>
  <xdr:twoCellAnchor editAs="oneCell">
    <xdr:from>
      <xdr:col>0</xdr:col>
      <xdr:colOff>43295</xdr:colOff>
      <xdr:row>0</xdr:row>
      <xdr:rowOff>0</xdr:rowOff>
    </xdr:from>
    <xdr:to>
      <xdr:col>1</xdr:col>
      <xdr:colOff>185303</xdr:colOff>
      <xdr:row>4</xdr:row>
      <xdr:rowOff>148936</xdr:rowOff>
    </xdr:to>
    <xdr:pic>
      <xdr:nvPicPr>
        <xdr:cNvPr id="15" name="Picture 14"/>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3295" y="0"/>
          <a:ext cx="990599" cy="876300"/>
        </a:xfrm>
        <a:prstGeom prst="rect">
          <a:avLst/>
        </a:prstGeom>
      </xdr:spPr>
    </xdr:pic>
    <xdr:clientData/>
  </xdr:twoCellAnchor>
  <xdr:twoCellAnchor editAs="oneCell">
    <xdr:from>
      <xdr:col>5</xdr:col>
      <xdr:colOff>8900</xdr:colOff>
      <xdr:row>0</xdr:row>
      <xdr:rowOff>9525</xdr:rowOff>
    </xdr:from>
    <xdr:to>
      <xdr:col>7</xdr:col>
      <xdr:colOff>621722</xdr:colOff>
      <xdr:row>4</xdr:row>
      <xdr:rowOff>5562</xdr:rowOff>
    </xdr:to>
    <xdr:pic>
      <xdr:nvPicPr>
        <xdr:cNvPr id="16" name="Picture 15"/>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944582" y="9525"/>
          <a:ext cx="1270913" cy="723401"/>
        </a:xfrm>
        <a:prstGeom prst="rect">
          <a:avLst/>
        </a:prstGeom>
      </xdr:spPr>
    </xdr:pic>
    <xdr:clientData/>
  </xdr:twoCellAnchor>
  <xdr:twoCellAnchor>
    <xdr:from>
      <xdr:col>13</xdr:col>
      <xdr:colOff>17318</xdr:colOff>
      <xdr:row>5</xdr:row>
      <xdr:rowOff>173182</xdr:rowOff>
    </xdr:from>
    <xdr:to>
      <xdr:col>16</xdr:col>
      <xdr:colOff>285750</xdr:colOff>
      <xdr:row>40</xdr:row>
      <xdr:rowOff>51955</xdr:rowOff>
    </xdr:to>
    <xdr:sp macro="" textlink="">
      <xdr:nvSpPr>
        <xdr:cNvPr id="2" name="TextBox 1"/>
        <xdr:cNvSpPr txBox="1"/>
      </xdr:nvSpPr>
      <xdr:spPr>
        <a:xfrm>
          <a:off x="7827818" y="1108364"/>
          <a:ext cx="935182" cy="7516091"/>
        </a:xfrm>
        <a:prstGeom prst="rect">
          <a:avLst/>
        </a:prstGeom>
        <a:solidFill>
          <a:schemeClr val="bg2">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28575</xdr:colOff>
      <xdr:row>101</xdr:row>
      <xdr:rowOff>38100</xdr:rowOff>
    </xdr:from>
    <xdr:to>
      <xdr:col>2</xdr:col>
      <xdr:colOff>800100</xdr:colOff>
      <xdr:row>101</xdr:row>
      <xdr:rowOff>38100</xdr:rowOff>
    </xdr:to>
    <xdr:cxnSp macro="">
      <xdr:nvCxnSpPr>
        <xdr:cNvPr id="2" name="Straight Connector 1"/>
        <xdr:cNvCxnSpPr/>
      </xdr:nvCxnSpPr>
      <xdr:spPr>
        <a:xfrm>
          <a:off x="876300" y="20640675"/>
          <a:ext cx="1733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101</xdr:row>
      <xdr:rowOff>38100</xdr:rowOff>
    </xdr:from>
    <xdr:to>
      <xdr:col>5</xdr:col>
      <xdr:colOff>457200</xdr:colOff>
      <xdr:row>101</xdr:row>
      <xdr:rowOff>38100</xdr:rowOff>
    </xdr:to>
    <xdr:cxnSp macro="">
      <xdr:nvCxnSpPr>
        <xdr:cNvPr id="3" name="Straight Connector 2"/>
        <xdr:cNvCxnSpPr/>
      </xdr:nvCxnSpPr>
      <xdr:spPr>
        <a:xfrm>
          <a:off x="3438525" y="20640675"/>
          <a:ext cx="19621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828675</xdr:colOff>
      <xdr:row>105</xdr:row>
      <xdr:rowOff>38100</xdr:rowOff>
    </xdr:from>
    <xdr:to>
      <xdr:col>2</xdr:col>
      <xdr:colOff>752475</xdr:colOff>
      <xdr:row>105</xdr:row>
      <xdr:rowOff>38100</xdr:rowOff>
    </xdr:to>
    <xdr:cxnSp macro="">
      <xdr:nvCxnSpPr>
        <xdr:cNvPr id="4" name="Straight Connector 3"/>
        <xdr:cNvCxnSpPr/>
      </xdr:nvCxnSpPr>
      <xdr:spPr>
        <a:xfrm>
          <a:off x="828675" y="21402675"/>
          <a:ext cx="17811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76200</xdr:colOff>
      <xdr:row>105</xdr:row>
      <xdr:rowOff>38100</xdr:rowOff>
    </xdr:from>
    <xdr:to>
      <xdr:col>5</xdr:col>
      <xdr:colOff>409575</xdr:colOff>
      <xdr:row>105</xdr:row>
      <xdr:rowOff>38100</xdr:rowOff>
    </xdr:to>
    <xdr:cxnSp macro="">
      <xdr:nvCxnSpPr>
        <xdr:cNvPr id="5" name="Straight Connector 4"/>
        <xdr:cNvCxnSpPr/>
      </xdr:nvCxnSpPr>
      <xdr:spPr>
        <a:xfrm>
          <a:off x="3390900" y="21402675"/>
          <a:ext cx="19621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1123950</xdr:colOff>
      <xdr:row>110</xdr:row>
      <xdr:rowOff>38100</xdr:rowOff>
    </xdr:from>
    <xdr:to>
      <xdr:col>4</xdr:col>
      <xdr:colOff>1076325</xdr:colOff>
      <xdr:row>110</xdr:row>
      <xdr:rowOff>38100</xdr:rowOff>
    </xdr:to>
    <xdr:cxnSp macro="">
      <xdr:nvCxnSpPr>
        <xdr:cNvPr id="6" name="Straight Connector 5"/>
        <xdr:cNvCxnSpPr/>
      </xdr:nvCxnSpPr>
      <xdr:spPr>
        <a:xfrm>
          <a:off x="1971675" y="22355175"/>
          <a:ext cx="24193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273326</xdr:colOff>
      <xdr:row>0</xdr:row>
      <xdr:rowOff>24847</xdr:rowOff>
    </xdr:from>
    <xdr:to>
      <xdr:col>12</xdr:col>
      <xdr:colOff>244337</xdr:colOff>
      <xdr:row>2</xdr:row>
      <xdr:rowOff>84600</xdr:rowOff>
    </xdr:to>
    <xdr:sp macro="" textlink="">
      <xdr:nvSpPr>
        <xdr:cNvPr id="8" name="Left Arrow 7">
          <a:hlinkClick xmlns:r="http://schemas.openxmlformats.org/officeDocument/2006/relationships" r:id="rId1"/>
        </xdr:cNvPr>
        <xdr:cNvSpPr/>
      </xdr:nvSpPr>
      <xdr:spPr>
        <a:xfrm>
          <a:off x="6578876" y="24847"/>
          <a:ext cx="580611" cy="44075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back</a:t>
          </a:r>
        </a:p>
      </xdr:txBody>
    </xdr:sp>
    <xdr:clientData fPrintsWithSheet="0"/>
  </xdr:twoCellAnchor>
  <xdr:twoCellAnchor>
    <xdr:from>
      <xdr:col>4</xdr:col>
      <xdr:colOff>24850</xdr:colOff>
      <xdr:row>10</xdr:row>
      <xdr:rowOff>41413</xdr:rowOff>
    </xdr:from>
    <xdr:to>
      <xdr:col>4</xdr:col>
      <xdr:colOff>1606828</xdr:colOff>
      <xdr:row>15</xdr:row>
      <xdr:rowOff>400879</xdr:rowOff>
    </xdr:to>
    <xdr:sp macro="" textlink="">
      <xdr:nvSpPr>
        <xdr:cNvPr id="9" name="TextBox 8"/>
        <xdr:cNvSpPr txBox="1"/>
      </xdr:nvSpPr>
      <xdr:spPr>
        <a:xfrm>
          <a:off x="3339550" y="2032138"/>
          <a:ext cx="1581978" cy="14834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A. Enrolment Increase                </a:t>
          </a:r>
        </a:p>
        <a:p>
          <a:r>
            <a:rPr lang="en-US" sz="800"/>
            <a:t> 0- No evidence                                       </a:t>
          </a:r>
        </a:p>
        <a:p>
          <a:r>
            <a:rPr lang="en-US" sz="800"/>
            <a:t>  1- Marginal: At least 5% Inc.                                          </a:t>
          </a:r>
        </a:p>
        <a:p>
          <a:r>
            <a:rPr lang="en-US" sz="800"/>
            <a:t>  2-Average: At least 7% Inc.                                       </a:t>
          </a:r>
        </a:p>
        <a:p>
          <a:r>
            <a:rPr lang="en-US" sz="800"/>
            <a:t>  3-High: At least 10% Inc.       </a:t>
          </a:r>
        </a:p>
        <a:p>
          <a:r>
            <a:rPr lang="en-US" sz="800"/>
            <a:t>  B. Justification: Enrolment Rate based on Community Mapping     </a:t>
          </a:r>
        </a:p>
        <a:p>
          <a:r>
            <a:rPr lang="en-US" sz="800"/>
            <a:t>  1. Marginal: At least 85% Inc.      </a:t>
          </a:r>
        </a:p>
        <a:p>
          <a:r>
            <a:rPr lang="en-US" sz="800"/>
            <a:t>  2. Average: At least 90% Inc.       </a:t>
          </a:r>
        </a:p>
        <a:p>
          <a:r>
            <a:rPr lang="en-US" sz="800"/>
            <a:t>   3. High: At least 95% Inc.</a:t>
          </a:r>
        </a:p>
      </xdr:txBody>
    </xdr:sp>
    <xdr:clientData/>
  </xdr:twoCellAnchor>
  <xdr:twoCellAnchor>
    <xdr:from>
      <xdr:col>4</xdr:col>
      <xdr:colOff>33131</xdr:colOff>
      <xdr:row>16</xdr:row>
      <xdr:rowOff>49695</xdr:rowOff>
    </xdr:from>
    <xdr:to>
      <xdr:col>4</xdr:col>
      <xdr:colOff>1595231</xdr:colOff>
      <xdr:row>21</xdr:row>
      <xdr:rowOff>62533</xdr:rowOff>
    </xdr:to>
    <xdr:sp macro="" textlink="">
      <xdr:nvSpPr>
        <xdr:cNvPr id="10" name="TextBox 9"/>
        <xdr:cNvSpPr txBox="1"/>
      </xdr:nvSpPr>
      <xdr:spPr>
        <a:xfrm>
          <a:off x="3347831" y="3573945"/>
          <a:ext cx="1562100" cy="92723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                                                                     1. Marginal: At least 5% dec.                                             2. Average: At least 2% dec.                                              3. High: Has 0 Dropout rate or less than 2%</a:t>
          </a:r>
        </a:p>
      </xdr:txBody>
    </xdr:sp>
    <xdr:clientData/>
  </xdr:twoCellAnchor>
  <xdr:twoCellAnchor>
    <xdr:from>
      <xdr:col>4</xdr:col>
      <xdr:colOff>66261</xdr:colOff>
      <xdr:row>22</xdr:row>
      <xdr:rowOff>132522</xdr:rowOff>
    </xdr:from>
    <xdr:to>
      <xdr:col>4</xdr:col>
      <xdr:colOff>1590261</xdr:colOff>
      <xdr:row>27</xdr:row>
      <xdr:rowOff>94422</xdr:rowOff>
    </xdr:to>
    <xdr:sp macro="" textlink="">
      <xdr:nvSpPr>
        <xdr:cNvPr id="11" name="TextBox 10"/>
        <xdr:cNvSpPr txBox="1"/>
      </xdr:nvSpPr>
      <xdr:spPr>
        <a:xfrm>
          <a:off x="3380961" y="4761672"/>
          <a:ext cx="1524000" cy="914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0 - No evidence                                </a:t>
          </a:r>
        </a:p>
        <a:p>
          <a:r>
            <a:rPr lang="en-US" sz="900"/>
            <a:t>1-Marginal: At least 5% Inc.                                         2. Average: At least 7% Inc.                                             3. High: At least 10% Inc.   </a:t>
          </a:r>
        </a:p>
        <a:p>
          <a:r>
            <a:rPr lang="en-US" sz="900"/>
            <a:t>or 95%</a:t>
          </a:r>
          <a:r>
            <a:rPr lang="en-US" sz="900" baseline="0"/>
            <a:t> CR</a:t>
          </a:r>
          <a:r>
            <a:rPr lang="en-US" sz="900"/>
            <a:t>                                    </a:t>
          </a:r>
        </a:p>
      </xdr:txBody>
    </xdr:sp>
    <xdr:clientData/>
  </xdr:twoCellAnchor>
  <xdr:twoCellAnchor>
    <xdr:from>
      <xdr:col>4</xdr:col>
      <xdr:colOff>49696</xdr:colOff>
      <xdr:row>28</xdr:row>
      <xdr:rowOff>41413</xdr:rowOff>
    </xdr:from>
    <xdr:to>
      <xdr:col>4</xdr:col>
      <xdr:colOff>1573696</xdr:colOff>
      <xdr:row>33</xdr:row>
      <xdr:rowOff>60463</xdr:rowOff>
    </xdr:to>
    <xdr:sp macro="" textlink="">
      <xdr:nvSpPr>
        <xdr:cNvPr id="12" name="TextBox 11"/>
        <xdr:cNvSpPr txBox="1"/>
      </xdr:nvSpPr>
      <xdr:spPr>
        <a:xfrm>
          <a:off x="3364396" y="5813563"/>
          <a:ext cx="1524000" cy="971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0 - No evidence                               </a:t>
          </a:r>
        </a:p>
        <a:p>
          <a:r>
            <a:rPr lang="en-US" sz="900"/>
            <a:t>1-Marginal: At least 5% Inc                                             2. Average: At least 7% Inc                                         3. High: At least 10% Inc</a:t>
          </a:r>
        </a:p>
        <a:p>
          <a:r>
            <a:rPr lang="en-US" sz="900"/>
            <a:t>or 95%</a:t>
          </a:r>
          <a:r>
            <a:rPr lang="en-US" sz="900" baseline="0"/>
            <a:t> CSR</a:t>
          </a:r>
          <a:endParaRPr lang="en-US" sz="900"/>
        </a:p>
      </xdr:txBody>
    </xdr:sp>
    <xdr:clientData/>
  </xdr:twoCellAnchor>
  <xdr:twoCellAnchor>
    <xdr:from>
      <xdr:col>4</xdr:col>
      <xdr:colOff>33132</xdr:colOff>
      <xdr:row>34</xdr:row>
      <xdr:rowOff>24850</xdr:rowOff>
    </xdr:from>
    <xdr:to>
      <xdr:col>4</xdr:col>
      <xdr:colOff>1595233</xdr:colOff>
      <xdr:row>39</xdr:row>
      <xdr:rowOff>298175</xdr:rowOff>
    </xdr:to>
    <xdr:sp macro="" textlink="">
      <xdr:nvSpPr>
        <xdr:cNvPr id="13" name="TextBox 12"/>
        <xdr:cNvSpPr txBox="1"/>
      </xdr:nvSpPr>
      <xdr:spPr>
        <a:xfrm>
          <a:off x="3347832" y="6940000"/>
          <a:ext cx="1562101" cy="1730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Option 1</a:t>
          </a:r>
        </a:p>
        <a:p>
          <a:r>
            <a:rPr lang="en-US" sz="800"/>
            <a:t>Elementary-Baseline 67%</a:t>
          </a:r>
        </a:p>
        <a:p>
          <a:r>
            <a:rPr lang="en-US" sz="800"/>
            <a:t>1-Marginal: At least</a:t>
          </a:r>
          <a:r>
            <a:rPr lang="en-US" sz="800" baseline="0"/>
            <a:t> 2% Inc.</a:t>
          </a:r>
        </a:p>
        <a:p>
          <a:r>
            <a:rPr lang="en-US" sz="800" baseline="0"/>
            <a:t>2-Average- At least 5% Inc.</a:t>
          </a:r>
        </a:p>
        <a:p>
          <a:r>
            <a:rPr lang="en-US" sz="800" baseline="0"/>
            <a:t>3- High- With 7% Inc. or 75% Inc.</a:t>
          </a:r>
        </a:p>
        <a:p>
          <a:r>
            <a:rPr lang="en-US" sz="800" baseline="0"/>
            <a:t>Secondary- Baseline 48%</a:t>
          </a:r>
        </a:p>
        <a:p>
          <a:r>
            <a:rPr lang="en-US" sz="800" baseline="0"/>
            <a:t>1-Marginal: At least 7% Inc.</a:t>
          </a:r>
        </a:p>
        <a:p>
          <a:r>
            <a:rPr lang="en-US" sz="800" baseline="0"/>
            <a:t>2-Average: At least 8% Inc.</a:t>
          </a:r>
        </a:p>
        <a:p>
          <a:r>
            <a:rPr lang="en-US" sz="800" baseline="0"/>
            <a:t>3-High: With 10% Inc. or 75% Inc</a:t>
          </a:r>
        </a:p>
        <a:p>
          <a:r>
            <a:rPr lang="en-US" sz="800" baseline="0"/>
            <a:t>Option 2</a:t>
          </a:r>
        </a:p>
        <a:p>
          <a:r>
            <a:rPr lang="en-US" sz="800"/>
            <a:t>1-Marginal: 26-50% Inc.</a:t>
          </a:r>
        </a:p>
        <a:p>
          <a:r>
            <a:rPr lang="en-US" sz="800"/>
            <a:t>2-Average: 51-75%</a:t>
          </a:r>
          <a:r>
            <a:rPr lang="en-US" sz="800" baseline="0"/>
            <a:t> Inc.</a:t>
          </a:r>
        </a:p>
        <a:p>
          <a:r>
            <a:rPr lang="en-US" sz="800" baseline="0"/>
            <a:t>3-High: 76-100% Inc.</a:t>
          </a:r>
          <a:endParaRPr lang="en-US" sz="800"/>
        </a:p>
      </xdr:txBody>
    </xdr:sp>
    <xdr:clientData/>
  </xdr:twoCellAnchor>
  <xdr:twoCellAnchor editAs="oneCell">
    <xdr:from>
      <xdr:col>0</xdr:col>
      <xdr:colOff>43295</xdr:colOff>
      <xdr:row>0</xdr:row>
      <xdr:rowOff>0</xdr:rowOff>
    </xdr:from>
    <xdr:to>
      <xdr:col>1</xdr:col>
      <xdr:colOff>185303</xdr:colOff>
      <xdr:row>4</xdr:row>
      <xdr:rowOff>110836</xdr:rowOff>
    </xdr:to>
    <xdr:pic>
      <xdr:nvPicPr>
        <xdr:cNvPr id="14" name="Picture 1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3295" y="0"/>
          <a:ext cx="989733" cy="872836"/>
        </a:xfrm>
        <a:prstGeom prst="rect">
          <a:avLst/>
        </a:prstGeom>
      </xdr:spPr>
    </xdr:pic>
    <xdr:clientData/>
  </xdr:twoCellAnchor>
  <xdr:twoCellAnchor editAs="oneCell">
    <xdr:from>
      <xdr:col>5</xdr:col>
      <xdr:colOff>8900</xdr:colOff>
      <xdr:row>0</xdr:row>
      <xdr:rowOff>9525</xdr:rowOff>
    </xdr:from>
    <xdr:to>
      <xdr:col>7</xdr:col>
      <xdr:colOff>621722</xdr:colOff>
      <xdr:row>3</xdr:row>
      <xdr:rowOff>157962</xdr:rowOff>
    </xdr:to>
    <xdr:pic>
      <xdr:nvPicPr>
        <xdr:cNvPr id="15" name="Picture 1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952375" y="9525"/>
          <a:ext cx="1270047" cy="719937"/>
        </a:xfrm>
        <a:prstGeom prst="rect">
          <a:avLst/>
        </a:prstGeom>
      </xdr:spPr>
    </xdr:pic>
    <xdr:clientData/>
  </xdr:twoCellAnchor>
  <xdr:twoCellAnchor>
    <xdr:from>
      <xdr:col>1</xdr:col>
      <xdr:colOff>190500</xdr:colOff>
      <xdr:row>85</xdr:row>
      <xdr:rowOff>149678</xdr:rowOff>
    </xdr:from>
    <xdr:to>
      <xdr:col>5</xdr:col>
      <xdr:colOff>272143</xdr:colOff>
      <xdr:row>97</xdr:row>
      <xdr:rowOff>112938</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129886</xdr:colOff>
      <xdr:row>10</xdr:row>
      <xdr:rowOff>294409</xdr:rowOff>
    </xdr:from>
    <xdr:to>
      <xdr:col>17</xdr:col>
      <xdr:colOff>389660</xdr:colOff>
      <xdr:row>18</xdr:row>
      <xdr:rowOff>147205</xdr:rowOff>
    </xdr:to>
    <xdr:sp macro="" textlink="">
      <xdr:nvSpPr>
        <xdr:cNvPr id="17" name="TextBox 16"/>
        <xdr:cNvSpPr txBox="1"/>
      </xdr:nvSpPr>
      <xdr:spPr>
        <a:xfrm>
          <a:off x="8087591" y="2286000"/>
          <a:ext cx="1203614" cy="1593273"/>
        </a:xfrm>
        <a:prstGeom prst="rect">
          <a:avLst/>
        </a:prstGeom>
        <a:solidFill>
          <a:schemeClr val="bg2">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xdr:col>
      <xdr:colOff>28575</xdr:colOff>
      <xdr:row>102</xdr:row>
      <xdr:rowOff>38100</xdr:rowOff>
    </xdr:from>
    <xdr:to>
      <xdr:col>2</xdr:col>
      <xdr:colOff>800100</xdr:colOff>
      <xdr:row>102</xdr:row>
      <xdr:rowOff>38100</xdr:rowOff>
    </xdr:to>
    <xdr:cxnSp macro="">
      <xdr:nvCxnSpPr>
        <xdr:cNvPr id="2" name="Straight Connector 1"/>
        <xdr:cNvCxnSpPr/>
      </xdr:nvCxnSpPr>
      <xdr:spPr>
        <a:xfrm>
          <a:off x="876300" y="20640675"/>
          <a:ext cx="1733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102</xdr:row>
      <xdr:rowOff>38100</xdr:rowOff>
    </xdr:from>
    <xdr:to>
      <xdr:col>5</xdr:col>
      <xdr:colOff>457200</xdr:colOff>
      <xdr:row>102</xdr:row>
      <xdr:rowOff>38100</xdr:rowOff>
    </xdr:to>
    <xdr:cxnSp macro="">
      <xdr:nvCxnSpPr>
        <xdr:cNvPr id="3" name="Straight Connector 2"/>
        <xdr:cNvCxnSpPr/>
      </xdr:nvCxnSpPr>
      <xdr:spPr>
        <a:xfrm>
          <a:off x="3438525" y="20640675"/>
          <a:ext cx="19621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828675</xdr:colOff>
      <xdr:row>106</xdr:row>
      <xdr:rowOff>38100</xdr:rowOff>
    </xdr:from>
    <xdr:to>
      <xdr:col>2</xdr:col>
      <xdr:colOff>752475</xdr:colOff>
      <xdr:row>106</xdr:row>
      <xdr:rowOff>38100</xdr:rowOff>
    </xdr:to>
    <xdr:cxnSp macro="">
      <xdr:nvCxnSpPr>
        <xdr:cNvPr id="4" name="Straight Connector 3"/>
        <xdr:cNvCxnSpPr/>
      </xdr:nvCxnSpPr>
      <xdr:spPr>
        <a:xfrm>
          <a:off x="828675" y="21402675"/>
          <a:ext cx="17811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76200</xdr:colOff>
      <xdr:row>106</xdr:row>
      <xdr:rowOff>38100</xdr:rowOff>
    </xdr:from>
    <xdr:to>
      <xdr:col>5</xdr:col>
      <xdr:colOff>409575</xdr:colOff>
      <xdr:row>106</xdr:row>
      <xdr:rowOff>38100</xdr:rowOff>
    </xdr:to>
    <xdr:cxnSp macro="">
      <xdr:nvCxnSpPr>
        <xdr:cNvPr id="5" name="Straight Connector 4"/>
        <xdr:cNvCxnSpPr/>
      </xdr:nvCxnSpPr>
      <xdr:spPr>
        <a:xfrm>
          <a:off x="3390900" y="21402675"/>
          <a:ext cx="19621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1123950</xdr:colOff>
      <xdr:row>111</xdr:row>
      <xdr:rowOff>38100</xdr:rowOff>
    </xdr:from>
    <xdr:to>
      <xdr:col>4</xdr:col>
      <xdr:colOff>1076325</xdr:colOff>
      <xdr:row>111</xdr:row>
      <xdr:rowOff>38100</xdr:rowOff>
    </xdr:to>
    <xdr:cxnSp macro="">
      <xdr:nvCxnSpPr>
        <xdr:cNvPr id="6" name="Straight Connector 5"/>
        <xdr:cNvCxnSpPr/>
      </xdr:nvCxnSpPr>
      <xdr:spPr>
        <a:xfrm>
          <a:off x="1971675" y="22355175"/>
          <a:ext cx="24193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273326</xdr:colOff>
      <xdr:row>0</xdr:row>
      <xdr:rowOff>24847</xdr:rowOff>
    </xdr:from>
    <xdr:to>
      <xdr:col>12</xdr:col>
      <xdr:colOff>244337</xdr:colOff>
      <xdr:row>2</xdr:row>
      <xdr:rowOff>84600</xdr:rowOff>
    </xdr:to>
    <xdr:sp macro="" textlink="">
      <xdr:nvSpPr>
        <xdr:cNvPr id="8" name="Left Arrow 7">
          <a:hlinkClick xmlns:r="http://schemas.openxmlformats.org/officeDocument/2006/relationships" r:id="rId1"/>
        </xdr:cNvPr>
        <xdr:cNvSpPr/>
      </xdr:nvSpPr>
      <xdr:spPr>
        <a:xfrm>
          <a:off x="6578876" y="24847"/>
          <a:ext cx="580611" cy="44075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back</a:t>
          </a:r>
        </a:p>
      </xdr:txBody>
    </xdr:sp>
    <xdr:clientData fPrintsWithSheet="0"/>
  </xdr:twoCellAnchor>
  <xdr:twoCellAnchor>
    <xdr:from>
      <xdr:col>4</xdr:col>
      <xdr:colOff>24850</xdr:colOff>
      <xdr:row>11</xdr:row>
      <xdr:rowOff>41413</xdr:rowOff>
    </xdr:from>
    <xdr:to>
      <xdr:col>4</xdr:col>
      <xdr:colOff>1606828</xdr:colOff>
      <xdr:row>16</xdr:row>
      <xdr:rowOff>400879</xdr:rowOff>
    </xdr:to>
    <xdr:sp macro="" textlink="">
      <xdr:nvSpPr>
        <xdr:cNvPr id="9" name="TextBox 8"/>
        <xdr:cNvSpPr txBox="1"/>
      </xdr:nvSpPr>
      <xdr:spPr>
        <a:xfrm>
          <a:off x="3339550" y="2032138"/>
          <a:ext cx="1581978" cy="14834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A. Enrolment Increase                </a:t>
          </a:r>
        </a:p>
        <a:p>
          <a:r>
            <a:rPr lang="en-US" sz="800"/>
            <a:t> 0- No evidence                                       </a:t>
          </a:r>
        </a:p>
        <a:p>
          <a:r>
            <a:rPr lang="en-US" sz="800"/>
            <a:t>  1- Marginal: At least 5% Inc.                                          </a:t>
          </a:r>
        </a:p>
        <a:p>
          <a:r>
            <a:rPr lang="en-US" sz="800"/>
            <a:t>  2-Average: At least 7% Inc.                                       </a:t>
          </a:r>
        </a:p>
        <a:p>
          <a:r>
            <a:rPr lang="en-US" sz="800"/>
            <a:t>  3-High: At least 10% Inc.       </a:t>
          </a:r>
        </a:p>
        <a:p>
          <a:r>
            <a:rPr lang="en-US" sz="800"/>
            <a:t> B. Justification: Enrolment Rate based on Community Mapping     </a:t>
          </a:r>
        </a:p>
        <a:p>
          <a:r>
            <a:rPr lang="en-US" sz="800"/>
            <a:t>  1. Marginal: At least 85%      </a:t>
          </a:r>
        </a:p>
        <a:p>
          <a:r>
            <a:rPr lang="en-US" sz="800"/>
            <a:t>  2. Average: At least 90%      </a:t>
          </a:r>
        </a:p>
        <a:p>
          <a:r>
            <a:rPr lang="en-US" sz="800"/>
            <a:t>   3. High: At least 95% </a:t>
          </a:r>
        </a:p>
      </xdr:txBody>
    </xdr:sp>
    <xdr:clientData/>
  </xdr:twoCellAnchor>
  <xdr:twoCellAnchor>
    <xdr:from>
      <xdr:col>4</xdr:col>
      <xdr:colOff>33131</xdr:colOff>
      <xdr:row>17</xdr:row>
      <xdr:rowOff>49695</xdr:rowOff>
    </xdr:from>
    <xdr:to>
      <xdr:col>4</xdr:col>
      <xdr:colOff>1595231</xdr:colOff>
      <xdr:row>22</xdr:row>
      <xdr:rowOff>62533</xdr:rowOff>
    </xdr:to>
    <xdr:sp macro="" textlink="">
      <xdr:nvSpPr>
        <xdr:cNvPr id="10" name="TextBox 9"/>
        <xdr:cNvSpPr txBox="1"/>
      </xdr:nvSpPr>
      <xdr:spPr>
        <a:xfrm>
          <a:off x="3347831" y="3573945"/>
          <a:ext cx="1562100" cy="92723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                                                                     1. Marginal: At least 5% dec.                                             2. Average: At least 2% dec.                                              3. High: Has 0 Dropout rate or less than 2%</a:t>
          </a:r>
        </a:p>
      </xdr:txBody>
    </xdr:sp>
    <xdr:clientData/>
  </xdr:twoCellAnchor>
  <xdr:twoCellAnchor>
    <xdr:from>
      <xdr:col>4</xdr:col>
      <xdr:colOff>33132</xdr:colOff>
      <xdr:row>35</xdr:row>
      <xdr:rowOff>24850</xdr:rowOff>
    </xdr:from>
    <xdr:to>
      <xdr:col>4</xdr:col>
      <xdr:colOff>1595233</xdr:colOff>
      <xdr:row>40</xdr:row>
      <xdr:rowOff>298175</xdr:rowOff>
    </xdr:to>
    <xdr:sp macro="" textlink="">
      <xdr:nvSpPr>
        <xdr:cNvPr id="13" name="TextBox 12"/>
        <xdr:cNvSpPr txBox="1"/>
      </xdr:nvSpPr>
      <xdr:spPr>
        <a:xfrm>
          <a:off x="3347832" y="6940000"/>
          <a:ext cx="1562101" cy="1730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Option 1</a:t>
          </a:r>
        </a:p>
        <a:p>
          <a:r>
            <a:rPr lang="en-US" sz="800"/>
            <a:t>Elementary-Baseline 67%</a:t>
          </a:r>
        </a:p>
        <a:p>
          <a:r>
            <a:rPr lang="en-US" sz="800"/>
            <a:t>1-Marginal: At least</a:t>
          </a:r>
          <a:r>
            <a:rPr lang="en-US" sz="800" baseline="0"/>
            <a:t> 2% Inc.</a:t>
          </a:r>
        </a:p>
        <a:p>
          <a:r>
            <a:rPr lang="en-US" sz="800" baseline="0"/>
            <a:t>2-Average- At least 5% Inc.</a:t>
          </a:r>
        </a:p>
        <a:p>
          <a:r>
            <a:rPr lang="en-US" sz="800" baseline="0"/>
            <a:t>3- High- With 7% Inc. or 75% </a:t>
          </a:r>
        </a:p>
        <a:p>
          <a:r>
            <a:rPr lang="en-US" sz="800" baseline="0"/>
            <a:t>Secondary- Baseline 48%</a:t>
          </a:r>
        </a:p>
        <a:p>
          <a:r>
            <a:rPr lang="en-US" sz="800" baseline="0"/>
            <a:t>1-Marginal: At least 7% Inc.</a:t>
          </a:r>
        </a:p>
        <a:p>
          <a:r>
            <a:rPr lang="en-US" sz="800" baseline="0"/>
            <a:t>2-Average: At least 8% Inc.</a:t>
          </a:r>
        </a:p>
        <a:p>
          <a:r>
            <a:rPr lang="en-US" sz="800" baseline="0"/>
            <a:t>3-High: With 10% Inc. or 75%</a:t>
          </a:r>
        </a:p>
        <a:p>
          <a:r>
            <a:rPr lang="en-US" sz="800" baseline="0"/>
            <a:t>Option 2</a:t>
          </a:r>
        </a:p>
        <a:p>
          <a:r>
            <a:rPr lang="en-US" sz="800"/>
            <a:t>1-Marginal: 26-50% </a:t>
          </a:r>
        </a:p>
        <a:p>
          <a:r>
            <a:rPr lang="en-US" sz="800"/>
            <a:t>2-Average: 51-75%</a:t>
          </a:r>
          <a:r>
            <a:rPr lang="en-US" sz="800" baseline="0"/>
            <a:t> </a:t>
          </a:r>
        </a:p>
        <a:p>
          <a:r>
            <a:rPr lang="en-US" sz="800" baseline="0"/>
            <a:t>3-High: 76-100% </a:t>
          </a:r>
          <a:endParaRPr lang="en-US" sz="800"/>
        </a:p>
      </xdr:txBody>
    </xdr:sp>
    <xdr:clientData/>
  </xdr:twoCellAnchor>
  <xdr:twoCellAnchor editAs="oneCell">
    <xdr:from>
      <xdr:col>0</xdr:col>
      <xdr:colOff>43295</xdr:colOff>
      <xdr:row>0</xdr:row>
      <xdr:rowOff>0</xdr:rowOff>
    </xdr:from>
    <xdr:to>
      <xdr:col>1</xdr:col>
      <xdr:colOff>185303</xdr:colOff>
      <xdr:row>4</xdr:row>
      <xdr:rowOff>40986</xdr:rowOff>
    </xdr:to>
    <xdr:pic>
      <xdr:nvPicPr>
        <xdr:cNvPr id="14" name="Picture 1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3295" y="0"/>
          <a:ext cx="989733" cy="834736"/>
        </a:xfrm>
        <a:prstGeom prst="rect">
          <a:avLst/>
        </a:prstGeom>
      </xdr:spPr>
    </xdr:pic>
    <xdr:clientData/>
  </xdr:twoCellAnchor>
  <xdr:twoCellAnchor editAs="oneCell">
    <xdr:from>
      <xdr:col>5</xdr:col>
      <xdr:colOff>8900</xdr:colOff>
      <xdr:row>0</xdr:row>
      <xdr:rowOff>9525</xdr:rowOff>
    </xdr:from>
    <xdr:to>
      <xdr:col>7</xdr:col>
      <xdr:colOff>66096</xdr:colOff>
      <xdr:row>3</xdr:row>
      <xdr:rowOff>107162</xdr:rowOff>
    </xdr:to>
    <xdr:pic>
      <xdr:nvPicPr>
        <xdr:cNvPr id="15" name="Picture 1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952375" y="9525"/>
          <a:ext cx="1270047" cy="700887"/>
        </a:xfrm>
        <a:prstGeom prst="rect">
          <a:avLst/>
        </a:prstGeom>
      </xdr:spPr>
    </xdr:pic>
    <xdr:clientData/>
  </xdr:twoCellAnchor>
  <xdr:twoCellAnchor>
    <xdr:from>
      <xdr:col>1</xdr:col>
      <xdr:colOff>221116</xdr:colOff>
      <xdr:row>81</xdr:row>
      <xdr:rowOff>162605</xdr:rowOff>
    </xdr:from>
    <xdr:to>
      <xdr:col>5</xdr:col>
      <xdr:colOff>390071</xdr:colOff>
      <xdr:row>93</xdr:row>
      <xdr:rowOff>57830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150813</xdr:colOff>
      <xdr:row>35</xdr:row>
      <xdr:rowOff>380999</xdr:rowOff>
    </xdr:from>
    <xdr:to>
      <xdr:col>16</xdr:col>
      <xdr:colOff>95250</xdr:colOff>
      <xdr:row>41</xdr:row>
      <xdr:rowOff>79375</xdr:rowOff>
    </xdr:to>
    <xdr:sp macro="" textlink="">
      <xdr:nvSpPr>
        <xdr:cNvPr id="16" name="TextBox 15"/>
        <xdr:cNvSpPr txBox="1"/>
      </xdr:nvSpPr>
      <xdr:spPr>
        <a:xfrm>
          <a:off x="8382001" y="6111874"/>
          <a:ext cx="444499" cy="1484314"/>
        </a:xfrm>
        <a:prstGeom prst="rect">
          <a:avLst/>
        </a:prstGeom>
        <a:solidFill>
          <a:schemeClr val="bg2">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12</xdr:col>
      <xdr:colOff>738187</xdr:colOff>
      <xdr:row>66</xdr:row>
      <xdr:rowOff>269875</xdr:rowOff>
    </xdr:from>
    <xdr:to>
      <xdr:col>16</xdr:col>
      <xdr:colOff>444500</xdr:colOff>
      <xdr:row>71</xdr:row>
      <xdr:rowOff>127000</xdr:rowOff>
    </xdr:to>
    <xdr:sp macro="" textlink="">
      <xdr:nvSpPr>
        <xdr:cNvPr id="18" name="TextBox 17"/>
        <xdr:cNvSpPr txBox="1"/>
      </xdr:nvSpPr>
      <xdr:spPr>
        <a:xfrm>
          <a:off x="7810500" y="13692188"/>
          <a:ext cx="976313" cy="936625"/>
        </a:xfrm>
        <a:prstGeom prst="rect">
          <a:avLst/>
        </a:prstGeom>
        <a:solidFill>
          <a:schemeClr val="bg2">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4</xdr:col>
      <xdr:colOff>37893</xdr:colOff>
      <xdr:row>23</xdr:row>
      <xdr:rowOff>73507</xdr:rowOff>
    </xdr:from>
    <xdr:to>
      <xdr:col>4</xdr:col>
      <xdr:colOff>1599993</xdr:colOff>
      <xdr:row>28</xdr:row>
      <xdr:rowOff>94282</xdr:rowOff>
    </xdr:to>
    <xdr:sp macro="" textlink="">
      <xdr:nvSpPr>
        <xdr:cNvPr id="19" name="TextBox 18"/>
        <xdr:cNvSpPr txBox="1"/>
      </xdr:nvSpPr>
      <xdr:spPr>
        <a:xfrm>
          <a:off x="3506581" y="4709007"/>
          <a:ext cx="1562100" cy="925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                                                                     1. Marginal: At least 5% dec.                                             2. Average: At least 2% dec.                                              3. High: Has 0 Repetition rate or less than 2%</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xdr:col>
      <xdr:colOff>28575</xdr:colOff>
      <xdr:row>101</xdr:row>
      <xdr:rowOff>38100</xdr:rowOff>
    </xdr:from>
    <xdr:to>
      <xdr:col>2</xdr:col>
      <xdr:colOff>800100</xdr:colOff>
      <xdr:row>101</xdr:row>
      <xdr:rowOff>38100</xdr:rowOff>
    </xdr:to>
    <xdr:cxnSp macro="">
      <xdr:nvCxnSpPr>
        <xdr:cNvPr id="3" name="Straight Connector 2"/>
        <xdr:cNvCxnSpPr/>
      </xdr:nvCxnSpPr>
      <xdr:spPr>
        <a:xfrm>
          <a:off x="876300" y="20364450"/>
          <a:ext cx="1733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101</xdr:row>
      <xdr:rowOff>38100</xdr:rowOff>
    </xdr:from>
    <xdr:to>
      <xdr:col>5</xdr:col>
      <xdr:colOff>457200</xdr:colOff>
      <xdr:row>101</xdr:row>
      <xdr:rowOff>38100</xdr:rowOff>
    </xdr:to>
    <xdr:cxnSp macro="">
      <xdr:nvCxnSpPr>
        <xdr:cNvPr id="4" name="Straight Connector 3"/>
        <xdr:cNvCxnSpPr/>
      </xdr:nvCxnSpPr>
      <xdr:spPr>
        <a:xfrm>
          <a:off x="3438525" y="20364450"/>
          <a:ext cx="19716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828675</xdr:colOff>
      <xdr:row>105</xdr:row>
      <xdr:rowOff>38100</xdr:rowOff>
    </xdr:from>
    <xdr:to>
      <xdr:col>2</xdr:col>
      <xdr:colOff>752475</xdr:colOff>
      <xdr:row>105</xdr:row>
      <xdr:rowOff>38100</xdr:rowOff>
    </xdr:to>
    <xdr:cxnSp macro="">
      <xdr:nvCxnSpPr>
        <xdr:cNvPr id="5" name="Straight Connector 4"/>
        <xdr:cNvCxnSpPr/>
      </xdr:nvCxnSpPr>
      <xdr:spPr>
        <a:xfrm>
          <a:off x="828675" y="21126450"/>
          <a:ext cx="17811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76200</xdr:colOff>
      <xdr:row>105</xdr:row>
      <xdr:rowOff>38100</xdr:rowOff>
    </xdr:from>
    <xdr:to>
      <xdr:col>5</xdr:col>
      <xdr:colOff>409575</xdr:colOff>
      <xdr:row>105</xdr:row>
      <xdr:rowOff>38100</xdr:rowOff>
    </xdr:to>
    <xdr:cxnSp macro="">
      <xdr:nvCxnSpPr>
        <xdr:cNvPr id="6" name="Straight Connector 5"/>
        <xdr:cNvCxnSpPr/>
      </xdr:nvCxnSpPr>
      <xdr:spPr>
        <a:xfrm>
          <a:off x="3390900" y="21126450"/>
          <a:ext cx="19716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1123950</xdr:colOff>
      <xdr:row>110</xdr:row>
      <xdr:rowOff>38100</xdr:rowOff>
    </xdr:from>
    <xdr:to>
      <xdr:col>4</xdr:col>
      <xdr:colOff>1076325</xdr:colOff>
      <xdr:row>110</xdr:row>
      <xdr:rowOff>38100</xdr:rowOff>
    </xdr:to>
    <xdr:cxnSp macro="">
      <xdr:nvCxnSpPr>
        <xdr:cNvPr id="7" name="Straight Connector 6"/>
        <xdr:cNvCxnSpPr/>
      </xdr:nvCxnSpPr>
      <xdr:spPr>
        <a:xfrm>
          <a:off x="1971675" y="22078950"/>
          <a:ext cx="24193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806823</xdr:colOff>
      <xdr:row>86</xdr:row>
      <xdr:rowOff>67235</xdr:rowOff>
    </xdr:from>
    <xdr:to>
      <xdr:col>7</xdr:col>
      <xdr:colOff>56028</xdr:colOff>
      <xdr:row>95</xdr:row>
      <xdr:rowOff>145676</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273326</xdr:colOff>
      <xdr:row>0</xdr:row>
      <xdr:rowOff>24847</xdr:rowOff>
    </xdr:from>
    <xdr:to>
      <xdr:col>12</xdr:col>
      <xdr:colOff>244337</xdr:colOff>
      <xdr:row>2</xdr:row>
      <xdr:rowOff>84600</xdr:rowOff>
    </xdr:to>
    <xdr:sp macro="" textlink="">
      <xdr:nvSpPr>
        <xdr:cNvPr id="9" name="Left Arrow 8">
          <a:hlinkClick xmlns:r="http://schemas.openxmlformats.org/officeDocument/2006/relationships" r:id="rId2"/>
        </xdr:cNvPr>
        <xdr:cNvSpPr/>
      </xdr:nvSpPr>
      <xdr:spPr>
        <a:xfrm>
          <a:off x="6588401" y="24847"/>
          <a:ext cx="580611" cy="44075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back</a:t>
          </a:r>
        </a:p>
      </xdr:txBody>
    </xdr:sp>
    <xdr:clientData fPrintsWithSheet="0"/>
  </xdr:twoCellAnchor>
  <xdr:twoCellAnchor>
    <xdr:from>
      <xdr:col>4</xdr:col>
      <xdr:colOff>28574</xdr:colOff>
      <xdr:row>34</xdr:row>
      <xdr:rowOff>9525</xdr:rowOff>
    </xdr:from>
    <xdr:to>
      <xdr:col>4</xdr:col>
      <xdr:colOff>1590675</xdr:colOff>
      <xdr:row>39</xdr:row>
      <xdr:rowOff>285750</xdr:rowOff>
    </xdr:to>
    <xdr:sp macro="" textlink="">
      <xdr:nvSpPr>
        <xdr:cNvPr id="10" name="TextBox 9"/>
        <xdr:cNvSpPr txBox="1"/>
      </xdr:nvSpPr>
      <xdr:spPr>
        <a:xfrm>
          <a:off x="3343274" y="6657975"/>
          <a:ext cx="1562101" cy="1743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Option 1</a:t>
          </a:r>
        </a:p>
        <a:p>
          <a:r>
            <a:rPr lang="en-US" sz="800"/>
            <a:t>Elementary-Baseline 67%</a:t>
          </a:r>
        </a:p>
        <a:p>
          <a:r>
            <a:rPr lang="en-US" sz="800"/>
            <a:t>1-Marginal: At least</a:t>
          </a:r>
          <a:r>
            <a:rPr lang="en-US" sz="800" baseline="0"/>
            <a:t> 2% Inc.</a:t>
          </a:r>
        </a:p>
        <a:p>
          <a:r>
            <a:rPr lang="en-US" sz="800" baseline="0"/>
            <a:t>2-Average- At least 5% Inc.</a:t>
          </a:r>
        </a:p>
        <a:p>
          <a:r>
            <a:rPr lang="en-US" sz="800" baseline="0"/>
            <a:t>3- High- With 7% Inc. or 75% Inc.</a:t>
          </a:r>
        </a:p>
        <a:p>
          <a:r>
            <a:rPr lang="en-US" sz="800" baseline="0"/>
            <a:t>Secondary- Baseline 48%</a:t>
          </a:r>
        </a:p>
        <a:p>
          <a:r>
            <a:rPr lang="en-US" sz="800" baseline="0"/>
            <a:t>1-Marginal: At least 7% Inc.</a:t>
          </a:r>
        </a:p>
        <a:p>
          <a:r>
            <a:rPr lang="en-US" sz="800" baseline="0"/>
            <a:t>2-Average: At least 8% Inc.</a:t>
          </a:r>
        </a:p>
        <a:p>
          <a:r>
            <a:rPr lang="en-US" sz="800" baseline="0"/>
            <a:t>3-High: With 10% Inc. or 75% Inc</a:t>
          </a:r>
        </a:p>
        <a:p>
          <a:r>
            <a:rPr lang="en-US" sz="800" baseline="0"/>
            <a:t>Option 2</a:t>
          </a:r>
        </a:p>
        <a:p>
          <a:r>
            <a:rPr lang="en-US" sz="800"/>
            <a:t>1-Marginal: 26-50% Inc.</a:t>
          </a:r>
        </a:p>
        <a:p>
          <a:r>
            <a:rPr lang="en-US" sz="800"/>
            <a:t>2-Average: 51-75%</a:t>
          </a:r>
          <a:r>
            <a:rPr lang="en-US" sz="800" baseline="0"/>
            <a:t> Inc.</a:t>
          </a:r>
        </a:p>
        <a:p>
          <a:r>
            <a:rPr lang="en-US" sz="800" baseline="0"/>
            <a:t>3-High: 76-100% Inc.</a:t>
          </a:r>
          <a:endParaRPr lang="en-US" sz="800"/>
        </a:p>
      </xdr:txBody>
    </xdr:sp>
    <xdr:clientData/>
  </xdr:twoCellAnchor>
  <xdr:twoCellAnchor>
    <xdr:from>
      <xdr:col>4</xdr:col>
      <xdr:colOff>19050</xdr:colOff>
      <xdr:row>28</xdr:row>
      <xdr:rowOff>47625</xdr:rowOff>
    </xdr:from>
    <xdr:to>
      <xdr:col>4</xdr:col>
      <xdr:colOff>1543050</xdr:colOff>
      <xdr:row>33</xdr:row>
      <xdr:rowOff>66675</xdr:rowOff>
    </xdr:to>
    <xdr:sp macro="" textlink="">
      <xdr:nvSpPr>
        <xdr:cNvPr id="11" name="TextBox 10"/>
        <xdr:cNvSpPr txBox="1"/>
      </xdr:nvSpPr>
      <xdr:spPr>
        <a:xfrm>
          <a:off x="3333750" y="5553075"/>
          <a:ext cx="1524000" cy="971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0 - No evidence                               </a:t>
          </a:r>
        </a:p>
        <a:p>
          <a:r>
            <a:rPr lang="en-US" sz="900"/>
            <a:t>1-Marginal: At least 5% Inc                                             2. Average: At least 7% Inc                                         3. High: At least 10% Inc</a:t>
          </a:r>
        </a:p>
        <a:p>
          <a:r>
            <a:rPr lang="en-US" sz="900"/>
            <a:t>or 95%</a:t>
          </a:r>
          <a:r>
            <a:rPr lang="en-US" sz="900" baseline="0"/>
            <a:t> CSR</a:t>
          </a:r>
          <a:endParaRPr lang="en-US" sz="900"/>
        </a:p>
      </xdr:txBody>
    </xdr:sp>
    <xdr:clientData/>
  </xdr:twoCellAnchor>
  <xdr:twoCellAnchor>
    <xdr:from>
      <xdr:col>4</xdr:col>
      <xdr:colOff>47626</xdr:colOff>
      <xdr:row>22</xdr:row>
      <xdr:rowOff>85726</xdr:rowOff>
    </xdr:from>
    <xdr:to>
      <xdr:col>4</xdr:col>
      <xdr:colOff>1571626</xdr:colOff>
      <xdr:row>27</xdr:row>
      <xdr:rowOff>47626</xdr:rowOff>
    </xdr:to>
    <xdr:sp macro="" textlink="">
      <xdr:nvSpPr>
        <xdr:cNvPr id="12" name="TextBox 11"/>
        <xdr:cNvSpPr txBox="1"/>
      </xdr:nvSpPr>
      <xdr:spPr>
        <a:xfrm>
          <a:off x="3362326" y="4448176"/>
          <a:ext cx="1524000" cy="914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0 - No evidence                                </a:t>
          </a:r>
        </a:p>
        <a:p>
          <a:r>
            <a:rPr lang="en-US" sz="900"/>
            <a:t>1-Marginal: At least 5% Inc.                                         2. Average: At least 7% Inc.                                             3. High: At least 10% Inc.   </a:t>
          </a:r>
        </a:p>
        <a:p>
          <a:r>
            <a:rPr lang="en-US" sz="900"/>
            <a:t>or 95%</a:t>
          </a:r>
          <a:r>
            <a:rPr lang="en-US" sz="900" baseline="0"/>
            <a:t> CR</a:t>
          </a:r>
          <a:r>
            <a:rPr lang="en-US" sz="900"/>
            <a:t>                                    </a:t>
          </a:r>
        </a:p>
      </xdr:txBody>
    </xdr:sp>
    <xdr:clientData/>
  </xdr:twoCellAnchor>
  <xdr:twoCellAnchor>
    <xdr:from>
      <xdr:col>4</xdr:col>
      <xdr:colOff>38100</xdr:colOff>
      <xdr:row>16</xdr:row>
      <xdr:rowOff>66675</xdr:rowOff>
    </xdr:from>
    <xdr:to>
      <xdr:col>4</xdr:col>
      <xdr:colOff>1600200</xdr:colOff>
      <xdr:row>21</xdr:row>
      <xdr:rowOff>76200</xdr:rowOff>
    </xdr:to>
    <xdr:sp macro="" textlink="">
      <xdr:nvSpPr>
        <xdr:cNvPr id="13" name="TextBox 12"/>
        <xdr:cNvSpPr txBox="1"/>
      </xdr:nvSpPr>
      <xdr:spPr>
        <a:xfrm>
          <a:off x="3352800" y="3324225"/>
          <a:ext cx="1562100" cy="923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                                                                     1. Marginal: At least 5% dec.                                             2. Average: At least 2% dec.                                              3. High: Has 0 Dropout rate or less than 2%</a:t>
          </a:r>
        </a:p>
      </xdr:txBody>
    </xdr:sp>
    <xdr:clientData/>
  </xdr:twoCellAnchor>
  <xdr:twoCellAnchor>
    <xdr:from>
      <xdr:col>4</xdr:col>
      <xdr:colOff>28576</xdr:colOff>
      <xdr:row>10</xdr:row>
      <xdr:rowOff>9526</xdr:rowOff>
    </xdr:from>
    <xdr:to>
      <xdr:col>4</xdr:col>
      <xdr:colOff>1609726</xdr:colOff>
      <xdr:row>15</xdr:row>
      <xdr:rowOff>371476</xdr:rowOff>
    </xdr:to>
    <xdr:sp macro="" textlink="">
      <xdr:nvSpPr>
        <xdr:cNvPr id="14" name="TextBox 13"/>
        <xdr:cNvSpPr txBox="1"/>
      </xdr:nvSpPr>
      <xdr:spPr>
        <a:xfrm>
          <a:off x="3343276" y="1733551"/>
          <a:ext cx="1581150" cy="1485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A. Enrolment Increase                </a:t>
          </a:r>
        </a:p>
        <a:p>
          <a:r>
            <a:rPr lang="en-US" sz="800"/>
            <a:t> 0- No evidence                                       </a:t>
          </a:r>
        </a:p>
        <a:p>
          <a:r>
            <a:rPr lang="en-US" sz="800"/>
            <a:t>  1- Marginal: At least 5% Inc.                                          </a:t>
          </a:r>
        </a:p>
        <a:p>
          <a:r>
            <a:rPr lang="en-US" sz="800"/>
            <a:t>  2-Average: At least 7% Inc.                                       </a:t>
          </a:r>
        </a:p>
        <a:p>
          <a:r>
            <a:rPr lang="en-US" sz="800"/>
            <a:t>  3-High: At least 10% Inc.       </a:t>
          </a:r>
        </a:p>
        <a:p>
          <a:r>
            <a:rPr lang="en-US" sz="800"/>
            <a:t>  B. Justification: Enrolment Rate based on Community Mapping     </a:t>
          </a:r>
        </a:p>
        <a:p>
          <a:r>
            <a:rPr lang="en-US" sz="800"/>
            <a:t>  1. Marginal: At least 85% Inc.      </a:t>
          </a:r>
        </a:p>
        <a:p>
          <a:r>
            <a:rPr lang="en-US" sz="800"/>
            <a:t>  2. Average: At least 90% Inc.       </a:t>
          </a:r>
        </a:p>
        <a:p>
          <a:r>
            <a:rPr lang="en-US" sz="800"/>
            <a:t>   3. High: At least 95% Inc.</a:t>
          </a:r>
        </a:p>
      </xdr:txBody>
    </xdr:sp>
    <xdr:clientData/>
  </xdr:twoCellAnchor>
  <xdr:twoCellAnchor editAs="oneCell">
    <xdr:from>
      <xdr:col>0</xdr:col>
      <xdr:colOff>34636</xdr:colOff>
      <xdr:row>0</xdr:row>
      <xdr:rowOff>0</xdr:rowOff>
    </xdr:from>
    <xdr:to>
      <xdr:col>1</xdr:col>
      <xdr:colOff>176644</xdr:colOff>
      <xdr:row>4</xdr:row>
      <xdr:rowOff>304800</xdr:rowOff>
    </xdr:to>
    <xdr:pic>
      <xdr:nvPicPr>
        <xdr:cNvPr id="15" name="Picture 14"/>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4636" y="0"/>
          <a:ext cx="990599" cy="876300"/>
        </a:xfrm>
        <a:prstGeom prst="rect">
          <a:avLst/>
        </a:prstGeom>
      </xdr:spPr>
    </xdr:pic>
    <xdr:clientData/>
  </xdr:twoCellAnchor>
  <xdr:twoCellAnchor editAs="oneCell">
    <xdr:from>
      <xdr:col>4</xdr:col>
      <xdr:colOff>1628150</xdr:colOff>
      <xdr:row>0</xdr:row>
      <xdr:rowOff>9525</xdr:rowOff>
    </xdr:from>
    <xdr:to>
      <xdr:col>7</xdr:col>
      <xdr:colOff>604404</xdr:colOff>
      <xdr:row>4</xdr:row>
      <xdr:rowOff>161426</xdr:rowOff>
    </xdr:to>
    <xdr:pic>
      <xdr:nvPicPr>
        <xdr:cNvPr id="16" name="Picture 15"/>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935923" y="9525"/>
          <a:ext cx="1270913" cy="723401"/>
        </a:xfrm>
        <a:prstGeom prst="rect">
          <a:avLst/>
        </a:prstGeom>
      </xdr:spPr>
    </xdr:pic>
    <xdr:clientData/>
  </xdr:twoCellAnchor>
  <xdr:twoCellAnchor>
    <xdr:from>
      <xdr:col>13</xdr:col>
      <xdr:colOff>53946</xdr:colOff>
      <xdr:row>10</xdr:row>
      <xdr:rowOff>197070</xdr:rowOff>
    </xdr:from>
    <xdr:to>
      <xdr:col>16</xdr:col>
      <xdr:colOff>379280</xdr:colOff>
      <xdr:row>34</xdr:row>
      <xdr:rowOff>344274</xdr:rowOff>
    </xdr:to>
    <xdr:sp macro="" textlink="">
      <xdr:nvSpPr>
        <xdr:cNvPr id="2" name="TextBox 1"/>
        <xdr:cNvSpPr txBox="1"/>
      </xdr:nvSpPr>
      <xdr:spPr>
        <a:xfrm>
          <a:off x="8068084" y="2408622"/>
          <a:ext cx="1518696" cy="4931600"/>
        </a:xfrm>
        <a:prstGeom prst="rect">
          <a:avLst/>
        </a:prstGeom>
        <a:solidFill>
          <a:schemeClr val="bg2">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xdr:col>
      <xdr:colOff>28575</xdr:colOff>
      <xdr:row>101</xdr:row>
      <xdr:rowOff>38100</xdr:rowOff>
    </xdr:from>
    <xdr:to>
      <xdr:col>2</xdr:col>
      <xdr:colOff>800100</xdr:colOff>
      <xdr:row>101</xdr:row>
      <xdr:rowOff>38100</xdr:rowOff>
    </xdr:to>
    <xdr:cxnSp macro="">
      <xdr:nvCxnSpPr>
        <xdr:cNvPr id="2" name="Straight Connector 1"/>
        <xdr:cNvCxnSpPr/>
      </xdr:nvCxnSpPr>
      <xdr:spPr>
        <a:xfrm>
          <a:off x="876300" y="20850225"/>
          <a:ext cx="1733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101</xdr:row>
      <xdr:rowOff>38100</xdr:rowOff>
    </xdr:from>
    <xdr:to>
      <xdr:col>5</xdr:col>
      <xdr:colOff>457200</xdr:colOff>
      <xdr:row>101</xdr:row>
      <xdr:rowOff>38100</xdr:rowOff>
    </xdr:to>
    <xdr:cxnSp macro="">
      <xdr:nvCxnSpPr>
        <xdr:cNvPr id="3" name="Straight Connector 2"/>
        <xdr:cNvCxnSpPr/>
      </xdr:nvCxnSpPr>
      <xdr:spPr>
        <a:xfrm>
          <a:off x="3438525" y="20850225"/>
          <a:ext cx="19716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828675</xdr:colOff>
      <xdr:row>105</xdr:row>
      <xdr:rowOff>38100</xdr:rowOff>
    </xdr:from>
    <xdr:to>
      <xdr:col>2</xdr:col>
      <xdr:colOff>752475</xdr:colOff>
      <xdr:row>105</xdr:row>
      <xdr:rowOff>38100</xdr:rowOff>
    </xdr:to>
    <xdr:cxnSp macro="">
      <xdr:nvCxnSpPr>
        <xdr:cNvPr id="4" name="Straight Connector 3"/>
        <xdr:cNvCxnSpPr/>
      </xdr:nvCxnSpPr>
      <xdr:spPr>
        <a:xfrm>
          <a:off x="828675" y="21612225"/>
          <a:ext cx="17811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76200</xdr:colOff>
      <xdr:row>105</xdr:row>
      <xdr:rowOff>38100</xdr:rowOff>
    </xdr:from>
    <xdr:to>
      <xdr:col>5</xdr:col>
      <xdr:colOff>409575</xdr:colOff>
      <xdr:row>105</xdr:row>
      <xdr:rowOff>38100</xdr:rowOff>
    </xdr:to>
    <xdr:cxnSp macro="">
      <xdr:nvCxnSpPr>
        <xdr:cNvPr id="5" name="Straight Connector 4"/>
        <xdr:cNvCxnSpPr/>
      </xdr:nvCxnSpPr>
      <xdr:spPr>
        <a:xfrm>
          <a:off x="3390900" y="21612225"/>
          <a:ext cx="19716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1123950</xdr:colOff>
      <xdr:row>110</xdr:row>
      <xdr:rowOff>38100</xdr:rowOff>
    </xdr:from>
    <xdr:to>
      <xdr:col>4</xdr:col>
      <xdr:colOff>1076325</xdr:colOff>
      <xdr:row>110</xdr:row>
      <xdr:rowOff>38100</xdr:rowOff>
    </xdr:to>
    <xdr:cxnSp macro="">
      <xdr:nvCxnSpPr>
        <xdr:cNvPr id="6" name="Straight Connector 5"/>
        <xdr:cNvCxnSpPr/>
      </xdr:nvCxnSpPr>
      <xdr:spPr>
        <a:xfrm>
          <a:off x="1971675" y="22564725"/>
          <a:ext cx="24193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273326</xdr:colOff>
      <xdr:row>0</xdr:row>
      <xdr:rowOff>24847</xdr:rowOff>
    </xdr:from>
    <xdr:to>
      <xdr:col>12</xdr:col>
      <xdr:colOff>244337</xdr:colOff>
      <xdr:row>2</xdr:row>
      <xdr:rowOff>84600</xdr:rowOff>
    </xdr:to>
    <xdr:sp macro="" textlink="">
      <xdr:nvSpPr>
        <xdr:cNvPr id="8" name="Left Arrow 7">
          <a:hlinkClick xmlns:r="http://schemas.openxmlformats.org/officeDocument/2006/relationships" r:id="rId1"/>
        </xdr:cNvPr>
        <xdr:cNvSpPr/>
      </xdr:nvSpPr>
      <xdr:spPr>
        <a:xfrm>
          <a:off x="6588401" y="24847"/>
          <a:ext cx="580611" cy="44075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back</a:t>
          </a:r>
        </a:p>
      </xdr:txBody>
    </xdr:sp>
    <xdr:clientData fPrintsWithSheet="0"/>
  </xdr:twoCellAnchor>
  <xdr:twoCellAnchor>
    <xdr:from>
      <xdr:col>4</xdr:col>
      <xdr:colOff>28574</xdr:colOff>
      <xdr:row>34</xdr:row>
      <xdr:rowOff>9525</xdr:rowOff>
    </xdr:from>
    <xdr:to>
      <xdr:col>4</xdr:col>
      <xdr:colOff>1590675</xdr:colOff>
      <xdr:row>39</xdr:row>
      <xdr:rowOff>285750</xdr:rowOff>
    </xdr:to>
    <xdr:sp macro="" textlink="">
      <xdr:nvSpPr>
        <xdr:cNvPr id="9" name="TextBox 8"/>
        <xdr:cNvSpPr txBox="1"/>
      </xdr:nvSpPr>
      <xdr:spPr>
        <a:xfrm>
          <a:off x="3343274" y="7143750"/>
          <a:ext cx="1562101" cy="1743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Option 1</a:t>
          </a:r>
        </a:p>
        <a:p>
          <a:r>
            <a:rPr lang="en-US" sz="800"/>
            <a:t>Elementary-Baseline 67%</a:t>
          </a:r>
        </a:p>
        <a:p>
          <a:r>
            <a:rPr lang="en-US" sz="800"/>
            <a:t>1-Marginal: At least</a:t>
          </a:r>
          <a:r>
            <a:rPr lang="en-US" sz="800" baseline="0"/>
            <a:t> 2% Inc.</a:t>
          </a:r>
        </a:p>
        <a:p>
          <a:r>
            <a:rPr lang="en-US" sz="800" baseline="0"/>
            <a:t>2-Average- At least 5% Inc.</a:t>
          </a:r>
        </a:p>
        <a:p>
          <a:r>
            <a:rPr lang="en-US" sz="800" baseline="0"/>
            <a:t>3- High- With 7% Inc. or 75% Inc.</a:t>
          </a:r>
        </a:p>
        <a:p>
          <a:r>
            <a:rPr lang="en-US" sz="800" baseline="0"/>
            <a:t>Secondary- Baseline 48%</a:t>
          </a:r>
        </a:p>
        <a:p>
          <a:r>
            <a:rPr lang="en-US" sz="800" baseline="0"/>
            <a:t>1-Marginal: At least 7% Inc.</a:t>
          </a:r>
        </a:p>
        <a:p>
          <a:r>
            <a:rPr lang="en-US" sz="800" baseline="0"/>
            <a:t>2-Average: At least 8% Inc.</a:t>
          </a:r>
        </a:p>
        <a:p>
          <a:r>
            <a:rPr lang="en-US" sz="800" baseline="0"/>
            <a:t>3-High: With 10% Inc. or 75% Inc</a:t>
          </a:r>
        </a:p>
        <a:p>
          <a:r>
            <a:rPr lang="en-US" sz="800" baseline="0"/>
            <a:t>Option 2</a:t>
          </a:r>
        </a:p>
        <a:p>
          <a:r>
            <a:rPr lang="en-US" sz="800"/>
            <a:t>1-Marginal: 26-50% Inc.</a:t>
          </a:r>
        </a:p>
        <a:p>
          <a:r>
            <a:rPr lang="en-US" sz="800"/>
            <a:t>2-Average: 51-75%</a:t>
          </a:r>
          <a:r>
            <a:rPr lang="en-US" sz="800" baseline="0"/>
            <a:t> Inc.</a:t>
          </a:r>
        </a:p>
        <a:p>
          <a:r>
            <a:rPr lang="en-US" sz="800" baseline="0"/>
            <a:t>3-High: 76-100% Inc.</a:t>
          </a:r>
          <a:endParaRPr lang="en-US" sz="800"/>
        </a:p>
      </xdr:txBody>
    </xdr:sp>
    <xdr:clientData/>
  </xdr:twoCellAnchor>
  <xdr:twoCellAnchor>
    <xdr:from>
      <xdr:col>4</xdr:col>
      <xdr:colOff>19050</xdr:colOff>
      <xdr:row>28</xdr:row>
      <xdr:rowOff>47625</xdr:rowOff>
    </xdr:from>
    <xdr:to>
      <xdr:col>4</xdr:col>
      <xdr:colOff>1543050</xdr:colOff>
      <xdr:row>33</xdr:row>
      <xdr:rowOff>66675</xdr:rowOff>
    </xdr:to>
    <xdr:sp macro="" textlink="">
      <xdr:nvSpPr>
        <xdr:cNvPr id="10" name="TextBox 9"/>
        <xdr:cNvSpPr txBox="1"/>
      </xdr:nvSpPr>
      <xdr:spPr>
        <a:xfrm>
          <a:off x="3333750" y="6038850"/>
          <a:ext cx="1524000" cy="971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0 - No evidence                               </a:t>
          </a:r>
        </a:p>
        <a:p>
          <a:r>
            <a:rPr lang="en-US" sz="900"/>
            <a:t>1-Marginal: At least 5% Inc                                             2. Average: At least 7% Inc                                         3. High: At least 10% Inc</a:t>
          </a:r>
        </a:p>
        <a:p>
          <a:r>
            <a:rPr lang="en-US" sz="900"/>
            <a:t>or 95%</a:t>
          </a:r>
          <a:r>
            <a:rPr lang="en-US" sz="900" baseline="0"/>
            <a:t> CSR</a:t>
          </a:r>
          <a:endParaRPr lang="en-US" sz="900"/>
        </a:p>
      </xdr:txBody>
    </xdr:sp>
    <xdr:clientData/>
  </xdr:twoCellAnchor>
  <xdr:twoCellAnchor>
    <xdr:from>
      <xdr:col>4</xdr:col>
      <xdr:colOff>47626</xdr:colOff>
      <xdr:row>22</xdr:row>
      <xdr:rowOff>85726</xdr:rowOff>
    </xdr:from>
    <xdr:to>
      <xdr:col>4</xdr:col>
      <xdr:colOff>1571626</xdr:colOff>
      <xdr:row>27</xdr:row>
      <xdr:rowOff>47626</xdr:rowOff>
    </xdr:to>
    <xdr:sp macro="" textlink="">
      <xdr:nvSpPr>
        <xdr:cNvPr id="11" name="TextBox 10"/>
        <xdr:cNvSpPr txBox="1"/>
      </xdr:nvSpPr>
      <xdr:spPr>
        <a:xfrm>
          <a:off x="3362326" y="4933951"/>
          <a:ext cx="1524000" cy="914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0 - No evidence                                </a:t>
          </a:r>
        </a:p>
        <a:p>
          <a:r>
            <a:rPr lang="en-US" sz="900"/>
            <a:t>1-Marginal: At least 5% Inc.                                         2. Average: At least 7% Inc.                                             3. High: At least 10% Inc.   </a:t>
          </a:r>
        </a:p>
        <a:p>
          <a:r>
            <a:rPr lang="en-US" sz="900"/>
            <a:t>or 95%</a:t>
          </a:r>
          <a:r>
            <a:rPr lang="en-US" sz="900" baseline="0"/>
            <a:t> CR</a:t>
          </a:r>
          <a:r>
            <a:rPr lang="en-US" sz="900"/>
            <a:t>                                    </a:t>
          </a:r>
        </a:p>
      </xdr:txBody>
    </xdr:sp>
    <xdr:clientData/>
  </xdr:twoCellAnchor>
  <xdr:twoCellAnchor>
    <xdr:from>
      <xdr:col>4</xdr:col>
      <xdr:colOff>38100</xdr:colOff>
      <xdr:row>16</xdr:row>
      <xdr:rowOff>66675</xdr:rowOff>
    </xdr:from>
    <xdr:to>
      <xdr:col>4</xdr:col>
      <xdr:colOff>1600200</xdr:colOff>
      <xdr:row>21</xdr:row>
      <xdr:rowOff>76200</xdr:rowOff>
    </xdr:to>
    <xdr:sp macro="" textlink="">
      <xdr:nvSpPr>
        <xdr:cNvPr id="12" name="TextBox 11"/>
        <xdr:cNvSpPr txBox="1"/>
      </xdr:nvSpPr>
      <xdr:spPr>
        <a:xfrm>
          <a:off x="3352800" y="3810000"/>
          <a:ext cx="1562100" cy="923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                                                                     1. Marginal: At least 5% dec.                                             2. Average: At least 2% dec.                                              3. High: Has 0 Dropout rate or less than 2%</a:t>
          </a:r>
        </a:p>
      </xdr:txBody>
    </xdr:sp>
    <xdr:clientData/>
  </xdr:twoCellAnchor>
  <xdr:twoCellAnchor>
    <xdr:from>
      <xdr:col>4</xdr:col>
      <xdr:colOff>28576</xdr:colOff>
      <xdr:row>10</xdr:row>
      <xdr:rowOff>9526</xdr:rowOff>
    </xdr:from>
    <xdr:to>
      <xdr:col>4</xdr:col>
      <xdr:colOff>1609726</xdr:colOff>
      <xdr:row>15</xdr:row>
      <xdr:rowOff>371476</xdr:rowOff>
    </xdr:to>
    <xdr:sp macro="" textlink="">
      <xdr:nvSpPr>
        <xdr:cNvPr id="13" name="TextBox 12"/>
        <xdr:cNvSpPr txBox="1"/>
      </xdr:nvSpPr>
      <xdr:spPr>
        <a:xfrm>
          <a:off x="3343276" y="2219326"/>
          <a:ext cx="1581150" cy="1485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A. Enrolment Increase                </a:t>
          </a:r>
        </a:p>
        <a:p>
          <a:r>
            <a:rPr lang="en-US" sz="800"/>
            <a:t> 0- No evidence                                       </a:t>
          </a:r>
        </a:p>
        <a:p>
          <a:r>
            <a:rPr lang="en-US" sz="800"/>
            <a:t>  1- Marginal: At least 5% Inc.                                          </a:t>
          </a:r>
        </a:p>
        <a:p>
          <a:r>
            <a:rPr lang="en-US" sz="800"/>
            <a:t>  2-Average: At least 7% Inc.                                       </a:t>
          </a:r>
        </a:p>
        <a:p>
          <a:r>
            <a:rPr lang="en-US" sz="800"/>
            <a:t>  3-High: At least 10% Inc.       </a:t>
          </a:r>
        </a:p>
        <a:p>
          <a:r>
            <a:rPr lang="en-US" sz="800"/>
            <a:t>  B. Justification: Enrolment Rate based on Community Mapping     </a:t>
          </a:r>
        </a:p>
        <a:p>
          <a:r>
            <a:rPr lang="en-US" sz="800"/>
            <a:t>  1. Marginal: At least 85% Inc.      </a:t>
          </a:r>
        </a:p>
        <a:p>
          <a:r>
            <a:rPr lang="en-US" sz="800"/>
            <a:t>  2. Average: At least 90% Inc.       </a:t>
          </a:r>
        </a:p>
        <a:p>
          <a:r>
            <a:rPr lang="en-US" sz="800"/>
            <a:t>   3. High: At least 95% Inc.</a:t>
          </a:r>
        </a:p>
      </xdr:txBody>
    </xdr:sp>
    <xdr:clientData/>
  </xdr:twoCellAnchor>
  <xdr:twoCellAnchor editAs="oneCell">
    <xdr:from>
      <xdr:col>0</xdr:col>
      <xdr:colOff>34636</xdr:colOff>
      <xdr:row>0</xdr:row>
      <xdr:rowOff>0</xdr:rowOff>
    </xdr:from>
    <xdr:to>
      <xdr:col>1</xdr:col>
      <xdr:colOff>176644</xdr:colOff>
      <xdr:row>4</xdr:row>
      <xdr:rowOff>0</xdr:rowOff>
    </xdr:to>
    <xdr:pic>
      <xdr:nvPicPr>
        <xdr:cNvPr id="14" name="Picture 1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4636" y="0"/>
          <a:ext cx="989733" cy="685800"/>
        </a:xfrm>
        <a:prstGeom prst="rect">
          <a:avLst/>
        </a:prstGeom>
      </xdr:spPr>
    </xdr:pic>
    <xdr:clientData/>
  </xdr:twoCellAnchor>
  <xdr:twoCellAnchor editAs="oneCell">
    <xdr:from>
      <xdr:col>4</xdr:col>
      <xdr:colOff>1628150</xdr:colOff>
      <xdr:row>0</xdr:row>
      <xdr:rowOff>9525</xdr:rowOff>
    </xdr:from>
    <xdr:to>
      <xdr:col>7</xdr:col>
      <xdr:colOff>604404</xdr:colOff>
      <xdr:row>3</xdr:row>
      <xdr:rowOff>2676</xdr:rowOff>
    </xdr:to>
    <xdr:pic>
      <xdr:nvPicPr>
        <xdr:cNvPr id="15" name="Picture 1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942850" y="9525"/>
          <a:ext cx="1271779" cy="564651"/>
        </a:xfrm>
        <a:prstGeom prst="rect">
          <a:avLst/>
        </a:prstGeom>
      </xdr:spPr>
    </xdr:pic>
    <xdr:clientData/>
  </xdr:twoCellAnchor>
  <xdr:twoCellAnchor>
    <xdr:from>
      <xdr:col>1</xdr:col>
      <xdr:colOff>47625</xdr:colOff>
      <xdr:row>85</xdr:row>
      <xdr:rowOff>142875</xdr:rowOff>
    </xdr:from>
    <xdr:to>
      <xdr:col>5</xdr:col>
      <xdr:colOff>301625</xdr:colOff>
      <xdr:row>98</xdr:row>
      <xdr:rowOff>79375</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796636</xdr:colOff>
      <xdr:row>12</xdr:row>
      <xdr:rowOff>17318</xdr:rowOff>
    </xdr:from>
    <xdr:to>
      <xdr:col>15</xdr:col>
      <xdr:colOff>173182</xdr:colOff>
      <xdr:row>40</xdr:row>
      <xdr:rowOff>147204</xdr:rowOff>
    </xdr:to>
    <xdr:sp macro="" textlink="">
      <xdr:nvSpPr>
        <xdr:cNvPr id="16" name="TextBox 15"/>
        <xdr:cNvSpPr txBox="1"/>
      </xdr:nvSpPr>
      <xdr:spPr>
        <a:xfrm>
          <a:off x="7819159" y="2615045"/>
          <a:ext cx="1030432" cy="6338454"/>
        </a:xfrm>
        <a:prstGeom prst="rect">
          <a:avLst/>
        </a:prstGeom>
        <a:solidFill>
          <a:schemeClr val="bg2">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solidFill>
              <a:schemeClr val="bg2">
                <a:lumMod val="75000"/>
              </a:schemeClr>
            </a:solidFill>
          </a:endParaRPr>
        </a:p>
      </xdr:txBody>
    </xdr:sp>
    <xdr:clientData/>
  </xdr:twoCellAnchor>
</xdr:wsDr>
</file>

<file path=xl/drawings/drawing2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266700</xdr:colOff>
          <xdr:row>11</xdr:row>
          <xdr:rowOff>742950</xdr:rowOff>
        </xdr:from>
        <xdr:to>
          <xdr:col>8</xdr:col>
          <xdr:colOff>542925</xdr:colOff>
          <xdr:row>11</xdr:row>
          <xdr:rowOff>1009650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11</xdr:row>
          <xdr:rowOff>742950</xdr:rowOff>
        </xdr:from>
        <xdr:to>
          <xdr:col>13</xdr:col>
          <xdr:colOff>523875</xdr:colOff>
          <xdr:row>11</xdr:row>
          <xdr:rowOff>1009650</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209550</xdr:colOff>
          <xdr:row>11</xdr:row>
          <xdr:rowOff>733425</xdr:rowOff>
        </xdr:from>
        <xdr:to>
          <xdr:col>18</xdr:col>
          <xdr:colOff>485775</xdr:colOff>
          <xdr:row>11</xdr:row>
          <xdr:rowOff>1000125</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13</xdr:row>
          <xdr:rowOff>685800</xdr:rowOff>
        </xdr:from>
        <xdr:to>
          <xdr:col>8</xdr:col>
          <xdr:colOff>542925</xdr:colOff>
          <xdr:row>13</xdr:row>
          <xdr:rowOff>952500</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13</xdr:row>
          <xdr:rowOff>676275</xdr:rowOff>
        </xdr:from>
        <xdr:to>
          <xdr:col>13</xdr:col>
          <xdr:colOff>533400</xdr:colOff>
          <xdr:row>13</xdr:row>
          <xdr:rowOff>952500</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228600</xdr:colOff>
          <xdr:row>13</xdr:row>
          <xdr:rowOff>666750</xdr:rowOff>
        </xdr:from>
        <xdr:to>
          <xdr:col>18</xdr:col>
          <xdr:colOff>504825</xdr:colOff>
          <xdr:row>13</xdr:row>
          <xdr:rowOff>942975</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15</xdr:row>
          <xdr:rowOff>866775</xdr:rowOff>
        </xdr:from>
        <xdr:to>
          <xdr:col>8</xdr:col>
          <xdr:colOff>533400</xdr:colOff>
          <xdr:row>15</xdr:row>
          <xdr:rowOff>1133475</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15</xdr:row>
          <xdr:rowOff>876300</xdr:rowOff>
        </xdr:from>
        <xdr:to>
          <xdr:col>13</xdr:col>
          <xdr:colOff>523875</xdr:colOff>
          <xdr:row>15</xdr:row>
          <xdr:rowOff>1143000</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219075</xdr:colOff>
          <xdr:row>15</xdr:row>
          <xdr:rowOff>866775</xdr:rowOff>
        </xdr:from>
        <xdr:to>
          <xdr:col>18</xdr:col>
          <xdr:colOff>495300</xdr:colOff>
          <xdr:row>15</xdr:row>
          <xdr:rowOff>1133475</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17</xdr:row>
          <xdr:rowOff>1066800</xdr:rowOff>
        </xdr:from>
        <xdr:to>
          <xdr:col>8</xdr:col>
          <xdr:colOff>542925</xdr:colOff>
          <xdr:row>17</xdr:row>
          <xdr:rowOff>1333500</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17</xdr:row>
          <xdr:rowOff>1047750</xdr:rowOff>
        </xdr:from>
        <xdr:to>
          <xdr:col>13</xdr:col>
          <xdr:colOff>533400</xdr:colOff>
          <xdr:row>17</xdr:row>
          <xdr:rowOff>1323975</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238125</xdr:colOff>
          <xdr:row>17</xdr:row>
          <xdr:rowOff>1066800</xdr:rowOff>
        </xdr:from>
        <xdr:to>
          <xdr:col>18</xdr:col>
          <xdr:colOff>514350</xdr:colOff>
          <xdr:row>17</xdr:row>
          <xdr:rowOff>1333500</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19</xdr:row>
          <xdr:rowOff>914400</xdr:rowOff>
        </xdr:from>
        <xdr:to>
          <xdr:col>8</xdr:col>
          <xdr:colOff>514350</xdr:colOff>
          <xdr:row>19</xdr:row>
          <xdr:rowOff>1190625</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19</xdr:row>
          <xdr:rowOff>914400</xdr:rowOff>
        </xdr:from>
        <xdr:to>
          <xdr:col>13</xdr:col>
          <xdr:colOff>533400</xdr:colOff>
          <xdr:row>19</xdr:row>
          <xdr:rowOff>1190625</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238125</xdr:colOff>
          <xdr:row>19</xdr:row>
          <xdr:rowOff>914400</xdr:rowOff>
        </xdr:from>
        <xdr:to>
          <xdr:col>18</xdr:col>
          <xdr:colOff>514350</xdr:colOff>
          <xdr:row>19</xdr:row>
          <xdr:rowOff>1190625</xdr:rowOff>
        </xdr:to>
        <xdr:sp macro="" textlink="">
          <xdr:nvSpPr>
            <xdr:cNvPr id="2073" name="Check Box 25" hidden="1">
              <a:extLst>
                <a:ext uri="{63B3BB69-23CF-44E3-9099-C40C66FF867C}">
                  <a14:compatExt spid="_x0000_s2073"/>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22</xdr:row>
          <xdr:rowOff>1514475</xdr:rowOff>
        </xdr:from>
        <xdr:to>
          <xdr:col>8</xdr:col>
          <xdr:colOff>542925</xdr:colOff>
          <xdr:row>22</xdr:row>
          <xdr:rowOff>1781175</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22</xdr:row>
          <xdr:rowOff>1514475</xdr:rowOff>
        </xdr:from>
        <xdr:to>
          <xdr:col>13</xdr:col>
          <xdr:colOff>533400</xdr:colOff>
          <xdr:row>22</xdr:row>
          <xdr:rowOff>1781175</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219075</xdr:colOff>
          <xdr:row>22</xdr:row>
          <xdr:rowOff>1524000</xdr:rowOff>
        </xdr:from>
        <xdr:to>
          <xdr:col>18</xdr:col>
          <xdr:colOff>495300</xdr:colOff>
          <xdr:row>22</xdr:row>
          <xdr:rowOff>1781175</xdr:rowOff>
        </xdr:to>
        <xdr:sp macro="" textlink="">
          <xdr:nvSpPr>
            <xdr:cNvPr id="2076" name="Check Box 28" hidden="1">
              <a:extLst>
                <a:ext uri="{63B3BB69-23CF-44E3-9099-C40C66FF867C}">
                  <a14:compatExt spid="_x0000_s2076"/>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24</xdr:row>
          <xdr:rowOff>1228725</xdr:rowOff>
        </xdr:from>
        <xdr:to>
          <xdr:col>8</xdr:col>
          <xdr:colOff>533400</xdr:colOff>
          <xdr:row>24</xdr:row>
          <xdr:rowOff>1447800</xdr:rowOff>
        </xdr:to>
        <xdr:sp macro="" textlink="">
          <xdr:nvSpPr>
            <xdr:cNvPr id="2077" name="Check Box 29" hidden="1">
              <a:extLst>
                <a:ext uri="{63B3BB69-23CF-44E3-9099-C40C66FF867C}">
                  <a14:compatExt spid="_x0000_s2077"/>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24</xdr:row>
          <xdr:rowOff>1247775</xdr:rowOff>
        </xdr:from>
        <xdr:to>
          <xdr:col>13</xdr:col>
          <xdr:colOff>542925</xdr:colOff>
          <xdr:row>24</xdr:row>
          <xdr:rowOff>1457325</xdr:rowOff>
        </xdr:to>
        <xdr:sp macro="" textlink="">
          <xdr:nvSpPr>
            <xdr:cNvPr id="2078" name="Check Box 30" hidden="1">
              <a:extLst>
                <a:ext uri="{63B3BB69-23CF-44E3-9099-C40C66FF867C}">
                  <a14:compatExt spid="_x0000_s2078"/>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24</xdr:row>
          <xdr:rowOff>1228725</xdr:rowOff>
        </xdr:from>
        <xdr:to>
          <xdr:col>18</xdr:col>
          <xdr:colOff>514350</xdr:colOff>
          <xdr:row>24</xdr:row>
          <xdr:rowOff>1476375</xdr:rowOff>
        </xdr:to>
        <xdr:sp macro="" textlink="">
          <xdr:nvSpPr>
            <xdr:cNvPr id="2079" name="Check Box 31" hidden="1">
              <a:extLst>
                <a:ext uri="{63B3BB69-23CF-44E3-9099-C40C66FF867C}">
                  <a14:compatExt spid="_x0000_s2079"/>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26</xdr:row>
          <xdr:rowOff>952500</xdr:rowOff>
        </xdr:from>
        <xdr:to>
          <xdr:col>8</xdr:col>
          <xdr:colOff>523875</xdr:colOff>
          <xdr:row>26</xdr:row>
          <xdr:rowOff>1228725</xdr:rowOff>
        </xdr:to>
        <xdr:sp macro="" textlink="">
          <xdr:nvSpPr>
            <xdr:cNvPr id="2080" name="Check Box 32" hidden="1">
              <a:extLst>
                <a:ext uri="{63B3BB69-23CF-44E3-9099-C40C66FF867C}">
                  <a14:compatExt spid="_x0000_s2080"/>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26</xdr:row>
          <xdr:rowOff>952500</xdr:rowOff>
        </xdr:from>
        <xdr:to>
          <xdr:col>13</xdr:col>
          <xdr:colOff>542925</xdr:colOff>
          <xdr:row>26</xdr:row>
          <xdr:rowOff>1228725</xdr:rowOff>
        </xdr:to>
        <xdr:sp macro="" textlink="">
          <xdr:nvSpPr>
            <xdr:cNvPr id="2081" name="Check Box 33" hidden="1">
              <a:extLst>
                <a:ext uri="{63B3BB69-23CF-44E3-9099-C40C66FF867C}">
                  <a14:compatExt spid="_x0000_s2081"/>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238125</xdr:colOff>
          <xdr:row>26</xdr:row>
          <xdr:rowOff>952500</xdr:rowOff>
        </xdr:from>
        <xdr:to>
          <xdr:col>18</xdr:col>
          <xdr:colOff>514350</xdr:colOff>
          <xdr:row>26</xdr:row>
          <xdr:rowOff>1209675</xdr:rowOff>
        </xdr:to>
        <xdr:sp macro="" textlink="">
          <xdr:nvSpPr>
            <xdr:cNvPr id="2082" name="Check Box 34" hidden="1">
              <a:extLst>
                <a:ext uri="{63B3BB69-23CF-44E3-9099-C40C66FF867C}">
                  <a14:compatExt spid="_x0000_s2082"/>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28</xdr:row>
          <xdr:rowOff>638175</xdr:rowOff>
        </xdr:from>
        <xdr:to>
          <xdr:col>8</xdr:col>
          <xdr:colOff>542925</xdr:colOff>
          <xdr:row>28</xdr:row>
          <xdr:rowOff>904875</xdr:rowOff>
        </xdr:to>
        <xdr:sp macro="" textlink="">
          <xdr:nvSpPr>
            <xdr:cNvPr id="2087" name="Check Box 39" hidden="1">
              <a:extLst>
                <a:ext uri="{63B3BB69-23CF-44E3-9099-C40C66FF867C}">
                  <a14:compatExt spid="_x0000_s2087"/>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28</xdr:row>
          <xdr:rowOff>638175</xdr:rowOff>
        </xdr:from>
        <xdr:to>
          <xdr:col>13</xdr:col>
          <xdr:colOff>542925</xdr:colOff>
          <xdr:row>28</xdr:row>
          <xdr:rowOff>904875</xdr:rowOff>
        </xdr:to>
        <xdr:sp macro="" textlink="">
          <xdr:nvSpPr>
            <xdr:cNvPr id="2088" name="Check Box 40" hidden="1">
              <a:extLst>
                <a:ext uri="{63B3BB69-23CF-44E3-9099-C40C66FF867C}">
                  <a14:compatExt spid="_x0000_s2088"/>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238125</xdr:colOff>
          <xdr:row>28</xdr:row>
          <xdr:rowOff>628650</xdr:rowOff>
        </xdr:from>
        <xdr:to>
          <xdr:col>18</xdr:col>
          <xdr:colOff>514350</xdr:colOff>
          <xdr:row>28</xdr:row>
          <xdr:rowOff>904875</xdr:rowOff>
        </xdr:to>
        <xdr:sp macro="" textlink="">
          <xdr:nvSpPr>
            <xdr:cNvPr id="2090" name="Check Box 42" hidden="1">
              <a:extLst>
                <a:ext uri="{63B3BB69-23CF-44E3-9099-C40C66FF867C}">
                  <a14:compatExt spid="_x0000_s2090"/>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30</xdr:row>
          <xdr:rowOff>514350</xdr:rowOff>
        </xdr:from>
        <xdr:to>
          <xdr:col>8</xdr:col>
          <xdr:colOff>533400</xdr:colOff>
          <xdr:row>30</xdr:row>
          <xdr:rowOff>790575</xdr:rowOff>
        </xdr:to>
        <xdr:sp macro="" textlink="">
          <xdr:nvSpPr>
            <xdr:cNvPr id="2096" name="Check Box 48" hidden="1">
              <a:extLst>
                <a:ext uri="{63B3BB69-23CF-44E3-9099-C40C66FF867C}">
                  <a14:compatExt spid="_x0000_s2096"/>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30</xdr:row>
          <xdr:rowOff>514350</xdr:rowOff>
        </xdr:from>
        <xdr:to>
          <xdr:col>13</xdr:col>
          <xdr:colOff>533400</xdr:colOff>
          <xdr:row>30</xdr:row>
          <xdr:rowOff>790575</xdr:rowOff>
        </xdr:to>
        <xdr:sp macro="" textlink="">
          <xdr:nvSpPr>
            <xdr:cNvPr id="2097" name="Check Box 49" hidden="1">
              <a:extLst>
                <a:ext uri="{63B3BB69-23CF-44E3-9099-C40C66FF867C}">
                  <a14:compatExt spid="_x0000_s2097"/>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228600</xdr:colOff>
          <xdr:row>30</xdr:row>
          <xdr:rowOff>523875</xdr:rowOff>
        </xdr:from>
        <xdr:to>
          <xdr:col>18</xdr:col>
          <xdr:colOff>504825</xdr:colOff>
          <xdr:row>30</xdr:row>
          <xdr:rowOff>790575</xdr:rowOff>
        </xdr:to>
        <xdr:sp macro="" textlink="">
          <xdr:nvSpPr>
            <xdr:cNvPr id="2098" name="Check Box 50" hidden="1">
              <a:extLst>
                <a:ext uri="{63B3BB69-23CF-44E3-9099-C40C66FF867C}">
                  <a14:compatExt spid="_x0000_s2098"/>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32</xdr:row>
          <xdr:rowOff>1095375</xdr:rowOff>
        </xdr:from>
        <xdr:to>
          <xdr:col>8</xdr:col>
          <xdr:colOff>523875</xdr:colOff>
          <xdr:row>32</xdr:row>
          <xdr:rowOff>1371600</xdr:rowOff>
        </xdr:to>
        <xdr:sp macro="" textlink="">
          <xdr:nvSpPr>
            <xdr:cNvPr id="2099" name="Check Box 51" hidden="1">
              <a:extLst>
                <a:ext uri="{63B3BB69-23CF-44E3-9099-C40C66FF867C}">
                  <a14:compatExt spid="_x0000_s2099"/>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32</xdr:row>
          <xdr:rowOff>1085850</xdr:rowOff>
        </xdr:from>
        <xdr:to>
          <xdr:col>13</xdr:col>
          <xdr:colOff>533400</xdr:colOff>
          <xdr:row>32</xdr:row>
          <xdr:rowOff>1362075</xdr:rowOff>
        </xdr:to>
        <xdr:sp macro="" textlink="">
          <xdr:nvSpPr>
            <xdr:cNvPr id="2100" name="Check Box 52" hidden="1">
              <a:extLst>
                <a:ext uri="{63B3BB69-23CF-44E3-9099-C40C66FF867C}">
                  <a14:compatExt spid="_x0000_s2100"/>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238125</xdr:colOff>
          <xdr:row>32</xdr:row>
          <xdr:rowOff>1085850</xdr:rowOff>
        </xdr:from>
        <xdr:to>
          <xdr:col>18</xdr:col>
          <xdr:colOff>514350</xdr:colOff>
          <xdr:row>32</xdr:row>
          <xdr:rowOff>1362075</xdr:rowOff>
        </xdr:to>
        <xdr:sp macro="" textlink="">
          <xdr:nvSpPr>
            <xdr:cNvPr id="2101" name="Check Box 53" hidden="1">
              <a:extLst>
                <a:ext uri="{63B3BB69-23CF-44E3-9099-C40C66FF867C}">
                  <a14:compatExt spid="_x0000_s2101"/>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34</xdr:row>
          <xdr:rowOff>762000</xdr:rowOff>
        </xdr:from>
        <xdr:to>
          <xdr:col>8</xdr:col>
          <xdr:colOff>523875</xdr:colOff>
          <xdr:row>34</xdr:row>
          <xdr:rowOff>1038225</xdr:rowOff>
        </xdr:to>
        <xdr:sp macro="" textlink="">
          <xdr:nvSpPr>
            <xdr:cNvPr id="2102" name="Check Box 54" hidden="1">
              <a:extLst>
                <a:ext uri="{63B3BB69-23CF-44E3-9099-C40C66FF867C}">
                  <a14:compatExt spid="_x0000_s2102"/>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34</xdr:row>
          <xdr:rowOff>781050</xdr:rowOff>
        </xdr:from>
        <xdr:to>
          <xdr:col>13</xdr:col>
          <xdr:colOff>533400</xdr:colOff>
          <xdr:row>34</xdr:row>
          <xdr:rowOff>1057275</xdr:rowOff>
        </xdr:to>
        <xdr:sp macro="" textlink="">
          <xdr:nvSpPr>
            <xdr:cNvPr id="2103" name="Check Box 55" hidden="1">
              <a:extLst>
                <a:ext uri="{63B3BB69-23CF-44E3-9099-C40C66FF867C}">
                  <a14:compatExt spid="_x0000_s2103"/>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238125</xdr:colOff>
          <xdr:row>34</xdr:row>
          <xdr:rowOff>752475</xdr:rowOff>
        </xdr:from>
        <xdr:to>
          <xdr:col>18</xdr:col>
          <xdr:colOff>514350</xdr:colOff>
          <xdr:row>34</xdr:row>
          <xdr:rowOff>1028700</xdr:rowOff>
        </xdr:to>
        <xdr:sp macro="" textlink="">
          <xdr:nvSpPr>
            <xdr:cNvPr id="2104" name="Check Box 56" hidden="1">
              <a:extLst>
                <a:ext uri="{63B3BB69-23CF-44E3-9099-C40C66FF867C}">
                  <a14:compatExt spid="_x0000_s2104"/>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36</xdr:row>
          <xdr:rowOff>723900</xdr:rowOff>
        </xdr:from>
        <xdr:to>
          <xdr:col>8</xdr:col>
          <xdr:colOff>542925</xdr:colOff>
          <xdr:row>36</xdr:row>
          <xdr:rowOff>990600</xdr:rowOff>
        </xdr:to>
        <xdr:sp macro="" textlink="">
          <xdr:nvSpPr>
            <xdr:cNvPr id="2105" name="Check Box 57" hidden="1">
              <a:extLst>
                <a:ext uri="{63B3BB69-23CF-44E3-9099-C40C66FF867C}">
                  <a14:compatExt spid="_x0000_s2105"/>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36</xdr:row>
          <xdr:rowOff>733425</xdr:rowOff>
        </xdr:from>
        <xdr:to>
          <xdr:col>13</xdr:col>
          <xdr:colOff>542925</xdr:colOff>
          <xdr:row>36</xdr:row>
          <xdr:rowOff>1000125</xdr:rowOff>
        </xdr:to>
        <xdr:sp macro="" textlink="">
          <xdr:nvSpPr>
            <xdr:cNvPr id="2106" name="Check Box 58" hidden="1">
              <a:extLst>
                <a:ext uri="{63B3BB69-23CF-44E3-9099-C40C66FF867C}">
                  <a14:compatExt spid="_x0000_s2106"/>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238125</xdr:colOff>
          <xdr:row>36</xdr:row>
          <xdr:rowOff>733425</xdr:rowOff>
        </xdr:from>
        <xdr:to>
          <xdr:col>18</xdr:col>
          <xdr:colOff>514350</xdr:colOff>
          <xdr:row>36</xdr:row>
          <xdr:rowOff>1000125</xdr:rowOff>
        </xdr:to>
        <xdr:sp macro="" textlink="">
          <xdr:nvSpPr>
            <xdr:cNvPr id="2107" name="Check Box 59" hidden="1">
              <a:extLst>
                <a:ext uri="{63B3BB69-23CF-44E3-9099-C40C66FF867C}">
                  <a14:compatExt spid="_x0000_s2107"/>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38</xdr:row>
          <xdr:rowOff>714375</xdr:rowOff>
        </xdr:from>
        <xdr:to>
          <xdr:col>8</xdr:col>
          <xdr:colOff>533400</xdr:colOff>
          <xdr:row>38</xdr:row>
          <xdr:rowOff>990600</xdr:rowOff>
        </xdr:to>
        <xdr:sp macro="" textlink="">
          <xdr:nvSpPr>
            <xdr:cNvPr id="2108" name="Check Box 60" hidden="1">
              <a:extLst>
                <a:ext uri="{63B3BB69-23CF-44E3-9099-C40C66FF867C}">
                  <a14:compatExt spid="_x0000_s2108"/>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38</xdr:row>
          <xdr:rowOff>723900</xdr:rowOff>
        </xdr:from>
        <xdr:to>
          <xdr:col>13</xdr:col>
          <xdr:colOff>542925</xdr:colOff>
          <xdr:row>38</xdr:row>
          <xdr:rowOff>990600</xdr:rowOff>
        </xdr:to>
        <xdr:sp macro="" textlink="">
          <xdr:nvSpPr>
            <xdr:cNvPr id="2109" name="Check Box 61" hidden="1">
              <a:extLst>
                <a:ext uri="{63B3BB69-23CF-44E3-9099-C40C66FF867C}">
                  <a14:compatExt spid="_x0000_s2109"/>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219075</xdr:colOff>
          <xdr:row>38</xdr:row>
          <xdr:rowOff>714375</xdr:rowOff>
        </xdr:from>
        <xdr:to>
          <xdr:col>18</xdr:col>
          <xdr:colOff>495300</xdr:colOff>
          <xdr:row>38</xdr:row>
          <xdr:rowOff>990600</xdr:rowOff>
        </xdr:to>
        <xdr:sp macro="" textlink="">
          <xdr:nvSpPr>
            <xdr:cNvPr id="2110" name="Check Box 62" hidden="1">
              <a:extLst>
                <a:ext uri="{63B3BB69-23CF-44E3-9099-C40C66FF867C}">
                  <a14:compatExt spid="_x0000_s2110"/>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40</xdr:row>
          <xdr:rowOff>657225</xdr:rowOff>
        </xdr:from>
        <xdr:to>
          <xdr:col>8</xdr:col>
          <xdr:colOff>542925</xdr:colOff>
          <xdr:row>40</xdr:row>
          <xdr:rowOff>933450</xdr:rowOff>
        </xdr:to>
        <xdr:sp macro="" textlink="">
          <xdr:nvSpPr>
            <xdr:cNvPr id="2111" name="Check Box 63" hidden="1">
              <a:extLst>
                <a:ext uri="{63B3BB69-23CF-44E3-9099-C40C66FF867C}">
                  <a14:compatExt spid="_x0000_s2111"/>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40</xdr:row>
          <xdr:rowOff>666750</xdr:rowOff>
        </xdr:from>
        <xdr:to>
          <xdr:col>13</xdr:col>
          <xdr:colOff>542925</xdr:colOff>
          <xdr:row>40</xdr:row>
          <xdr:rowOff>942975</xdr:rowOff>
        </xdr:to>
        <xdr:sp macro="" textlink="">
          <xdr:nvSpPr>
            <xdr:cNvPr id="2112" name="Check Box 64" hidden="1">
              <a:extLst>
                <a:ext uri="{63B3BB69-23CF-44E3-9099-C40C66FF867C}">
                  <a14:compatExt spid="_x0000_s2112"/>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238125</xdr:colOff>
          <xdr:row>40</xdr:row>
          <xdr:rowOff>666750</xdr:rowOff>
        </xdr:from>
        <xdr:to>
          <xdr:col>18</xdr:col>
          <xdr:colOff>514350</xdr:colOff>
          <xdr:row>40</xdr:row>
          <xdr:rowOff>942975</xdr:rowOff>
        </xdr:to>
        <xdr:sp macro="" textlink="">
          <xdr:nvSpPr>
            <xdr:cNvPr id="2113" name="Check Box 65" hidden="1">
              <a:extLst>
                <a:ext uri="{63B3BB69-23CF-44E3-9099-C40C66FF867C}">
                  <a14:compatExt spid="_x0000_s2113"/>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44</xdr:row>
          <xdr:rowOff>666750</xdr:rowOff>
        </xdr:from>
        <xdr:to>
          <xdr:col>8</xdr:col>
          <xdr:colOff>542925</xdr:colOff>
          <xdr:row>44</xdr:row>
          <xdr:rowOff>942975</xdr:rowOff>
        </xdr:to>
        <xdr:sp macro="" textlink="">
          <xdr:nvSpPr>
            <xdr:cNvPr id="2114" name="Check Box 66" hidden="1">
              <a:extLst>
                <a:ext uri="{63B3BB69-23CF-44E3-9099-C40C66FF867C}">
                  <a14:compatExt spid="_x0000_s2114"/>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44</xdr:row>
          <xdr:rowOff>666750</xdr:rowOff>
        </xdr:from>
        <xdr:to>
          <xdr:col>13</xdr:col>
          <xdr:colOff>533400</xdr:colOff>
          <xdr:row>44</xdr:row>
          <xdr:rowOff>942975</xdr:rowOff>
        </xdr:to>
        <xdr:sp macro="" textlink="">
          <xdr:nvSpPr>
            <xdr:cNvPr id="2115" name="Check Box 67" hidden="1">
              <a:extLst>
                <a:ext uri="{63B3BB69-23CF-44E3-9099-C40C66FF867C}">
                  <a14:compatExt spid="_x0000_s2115"/>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219075</xdr:colOff>
          <xdr:row>44</xdr:row>
          <xdr:rowOff>666750</xdr:rowOff>
        </xdr:from>
        <xdr:to>
          <xdr:col>18</xdr:col>
          <xdr:colOff>495300</xdr:colOff>
          <xdr:row>44</xdr:row>
          <xdr:rowOff>933450</xdr:rowOff>
        </xdr:to>
        <xdr:sp macro="" textlink="">
          <xdr:nvSpPr>
            <xdr:cNvPr id="2116" name="Check Box 68" hidden="1">
              <a:extLst>
                <a:ext uri="{63B3BB69-23CF-44E3-9099-C40C66FF867C}">
                  <a14:compatExt spid="_x0000_s2116"/>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46</xdr:row>
          <xdr:rowOff>838200</xdr:rowOff>
        </xdr:from>
        <xdr:to>
          <xdr:col>8</xdr:col>
          <xdr:colOff>542925</xdr:colOff>
          <xdr:row>46</xdr:row>
          <xdr:rowOff>1114425</xdr:rowOff>
        </xdr:to>
        <xdr:sp macro="" textlink="">
          <xdr:nvSpPr>
            <xdr:cNvPr id="2117" name="Check Box 69" hidden="1">
              <a:extLst>
                <a:ext uri="{63B3BB69-23CF-44E3-9099-C40C66FF867C}">
                  <a14:compatExt spid="_x0000_s2117"/>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46</xdr:row>
          <xdr:rowOff>847725</xdr:rowOff>
        </xdr:from>
        <xdr:to>
          <xdr:col>13</xdr:col>
          <xdr:colOff>542925</xdr:colOff>
          <xdr:row>46</xdr:row>
          <xdr:rowOff>1123950</xdr:rowOff>
        </xdr:to>
        <xdr:sp macro="" textlink="">
          <xdr:nvSpPr>
            <xdr:cNvPr id="2118" name="Check Box 70" hidden="1">
              <a:extLst>
                <a:ext uri="{63B3BB69-23CF-44E3-9099-C40C66FF867C}">
                  <a14:compatExt spid="_x0000_s2118"/>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228600</xdr:colOff>
          <xdr:row>46</xdr:row>
          <xdr:rowOff>838200</xdr:rowOff>
        </xdr:from>
        <xdr:to>
          <xdr:col>18</xdr:col>
          <xdr:colOff>504825</xdr:colOff>
          <xdr:row>46</xdr:row>
          <xdr:rowOff>1114425</xdr:rowOff>
        </xdr:to>
        <xdr:sp macro="" textlink="">
          <xdr:nvSpPr>
            <xdr:cNvPr id="2119" name="Check Box 71" hidden="1">
              <a:extLst>
                <a:ext uri="{63B3BB69-23CF-44E3-9099-C40C66FF867C}">
                  <a14:compatExt spid="_x0000_s2119"/>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48</xdr:row>
          <xdr:rowOff>1028700</xdr:rowOff>
        </xdr:from>
        <xdr:to>
          <xdr:col>8</xdr:col>
          <xdr:colOff>542925</xdr:colOff>
          <xdr:row>48</xdr:row>
          <xdr:rowOff>1304925</xdr:rowOff>
        </xdr:to>
        <xdr:sp macro="" textlink="">
          <xdr:nvSpPr>
            <xdr:cNvPr id="2120" name="Check Box 72" hidden="1">
              <a:extLst>
                <a:ext uri="{63B3BB69-23CF-44E3-9099-C40C66FF867C}">
                  <a14:compatExt spid="_x0000_s2120"/>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48</xdr:row>
          <xdr:rowOff>1028700</xdr:rowOff>
        </xdr:from>
        <xdr:to>
          <xdr:col>13</xdr:col>
          <xdr:colOff>542925</xdr:colOff>
          <xdr:row>48</xdr:row>
          <xdr:rowOff>1304925</xdr:rowOff>
        </xdr:to>
        <xdr:sp macro="" textlink="">
          <xdr:nvSpPr>
            <xdr:cNvPr id="2121" name="Check Box 73" hidden="1">
              <a:extLst>
                <a:ext uri="{63B3BB69-23CF-44E3-9099-C40C66FF867C}">
                  <a14:compatExt spid="_x0000_s2121"/>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228600</xdr:colOff>
          <xdr:row>48</xdr:row>
          <xdr:rowOff>1038225</xdr:rowOff>
        </xdr:from>
        <xdr:to>
          <xdr:col>18</xdr:col>
          <xdr:colOff>504825</xdr:colOff>
          <xdr:row>48</xdr:row>
          <xdr:rowOff>1314450</xdr:rowOff>
        </xdr:to>
        <xdr:sp macro="" textlink="">
          <xdr:nvSpPr>
            <xdr:cNvPr id="2122" name="Check Box 74" hidden="1">
              <a:extLst>
                <a:ext uri="{63B3BB69-23CF-44E3-9099-C40C66FF867C}">
                  <a14:compatExt spid="_x0000_s2122"/>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50</xdr:row>
          <xdr:rowOff>1076325</xdr:rowOff>
        </xdr:from>
        <xdr:to>
          <xdr:col>8</xdr:col>
          <xdr:colOff>523875</xdr:colOff>
          <xdr:row>50</xdr:row>
          <xdr:rowOff>1352550</xdr:rowOff>
        </xdr:to>
        <xdr:sp macro="" textlink="">
          <xdr:nvSpPr>
            <xdr:cNvPr id="2123" name="Check Box 75" hidden="1">
              <a:extLst>
                <a:ext uri="{63B3BB69-23CF-44E3-9099-C40C66FF867C}">
                  <a14:compatExt spid="_x0000_s2123"/>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50</xdr:row>
          <xdr:rowOff>1076325</xdr:rowOff>
        </xdr:from>
        <xdr:to>
          <xdr:col>13</xdr:col>
          <xdr:colOff>533400</xdr:colOff>
          <xdr:row>50</xdr:row>
          <xdr:rowOff>1352550</xdr:rowOff>
        </xdr:to>
        <xdr:sp macro="" textlink="">
          <xdr:nvSpPr>
            <xdr:cNvPr id="2124" name="Check Box 76" hidden="1">
              <a:extLst>
                <a:ext uri="{63B3BB69-23CF-44E3-9099-C40C66FF867C}">
                  <a14:compatExt spid="_x0000_s2124"/>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228600</xdr:colOff>
          <xdr:row>50</xdr:row>
          <xdr:rowOff>1095375</xdr:rowOff>
        </xdr:from>
        <xdr:to>
          <xdr:col>18</xdr:col>
          <xdr:colOff>504825</xdr:colOff>
          <xdr:row>50</xdr:row>
          <xdr:rowOff>1371600</xdr:rowOff>
        </xdr:to>
        <xdr:sp macro="" textlink="">
          <xdr:nvSpPr>
            <xdr:cNvPr id="2125" name="Check Box 77" hidden="1">
              <a:extLst>
                <a:ext uri="{63B3BB69-23CF-44E3-9099-C40C66FF867C}">
                  <a14:compatExt spid="_x0000_s2125"/>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52</xdr:row>
          <xdr:rowOff>1019175</xdr:rowOff>
        </xdr:from>
        <xdr:to>
          <xdr:col>8</xdr:col>
          <xdr:colOff>523875</xdr:colOff>
          <xdr:row>52</xdr:row>
          <xdr:rowOff>1295400</xdr:rowOff>
        </xdr:to>
        <xdr:sp macro="" textlink="">
          <xdr:nvSpPr>
            <xdr:cNvPr id="2126" name="Check Box 78" hidden="1">
              <a:extLst>
                <a:ext uri="{63B3BB69-23CF-44E3-9099-C40C66FF867C}">
                  <a14:compatExt spid="_x0000_s2126"/>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52</xdr:row>
          <xdr:rowOff>1028700</xdr:rowOff>
        </xdr:from>
        <xdr:to>
          <xdr:col>13</xdr:col>
          <xdr:colOff>542925</xdr:colOff>
          <xdr:row>52</xdr:row>
          <xdr:rowOff>1304925</xdr:rowOff>
        </xdr:to>
        <xdr:sp macro="" textlink="">
          <xdr:nvSpPr>
            <xdr:cNvPr id="2127" name="Check Box 79" hidden="1">
              <a:extLst>
                <a:ext uri="{63B3BB69-23CF-44E3-9099-C40C66FF867C}">
                  <a14:compatExt spid="_x0000_s2127"/>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219075</xdr:colOff>
          <xdr:row>52</xdr:row>
          <xdr:rowOff>1038225</xdr:rowOff>
        </xdr:from>
        <xdr:to>
          <xdr:col>18</xdr:col>
          <xdr:colOff>495300</xdr:colOff>
          <xdr:row>52</xdr:row>
          <xdr:rowOff>1314450</xdr:rowOff>
        </xdr:to>
        <xdr:sp macro="" textlink="">
          <xdr:nvSpPr>
            <xdr:cNvPr id="2128" name="Check Box 80" hidden="1">
              <a:extLst>
                <a:ext uri="{63B3BB69-23CF-44E3-9099-C40C66FF867C}">
                  <a14:compatExt spid="_x0000_s2128"/>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56</xdr:row>
          <xdr:rowOff>914400</xdr:rowOff>
        </xdr:from>
        <xdr:to>
          <xdr:col>8</xdr:col>
          <xdr:colOff>533400</xdr:colOff>
          <xdr:row>56</xdr:row>
          <xdr:rowOff>1190625</xdr:rowOff>
        </xdr:to>
        <xdr:sp macro="" textlink="">
          <xdr:nvSpPr>
            <xdr:cNvPr id="2129" name="Check Box 81" hidden="1">
              <a:extLst>
                <a:ext uri="{63B3BB69-23CF-44E3-9099-C40C66FF867C}">
                  <a14:compatExt spid="_x0000_s2129"/>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56</xdr:row>
          <xdr:rowOff>914400</xdr:rowOff>
        </xdr:from>
        <xdr:to>
          <xdr:col>13</xdr:col>
          <xdr:colOff>523875</xdr:colOff>
          <xdr:row>56</xdr:row>
          <xdr:rowOff>1190625</xdr:rowOff>
        </xdr:to>
        <xdr:sp macro="" textlink="">
          <xdr:nvSpPr>
            <xdr:cNvPr id="2130" name="Check Box 82" hidden="1">
              <a:extLst>
                <a:ext uri="{63B3BB69-23CF-44E3-9099-C40C66FF867C}">
                  <a14:compatExt spid="_x0000_s2130"/>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228600</xdr:colOff>
          <xdr:row>56</xdr:row>
          <xdr:rowOff>914400</xdr:rowOff>
        </xdr:from>
        <xdr:to>
          <xdr:col>18</xdr:col>
          <xdr:colOff>504825</xdr:colOff>
          <xdr:row>56</xdr:row>
          <xdr:rowOff>1190625</xdr:rowOff>
        </xdr:to>
        <xdr:sp macro="" textlink="">
          <xdr:nvSpPr>
            <xdr:cNvPr id="2131" name="Check Box 83" hidden="1">
              <a:extLst>
                <a:ext uri="{63B3BB69-23CF-44E3-9099-C40C66FF867C}">
                  <a14:compatExt spid="_x0000_s2131"/>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58</xdr:row>
          <xdr:rowOff>800100</xdr:rowOff>
        </xdr:from>
        <xdr:to>
          <xdr:col>8</xdr:col>
          <xdr:colOff>533400</xdr:colOff>
          <xdr:row>58</xdr:row>
          <xdr:rowOff>1066800</xdr:rowOff>
        </xdr:to>
        <xdr:sp macro="" textlink="">
          <xdr:nvSpPr>
            <xdr:cNvPr id="2132" name="Check Box 84" hidden="1">
              <a:extLst>
                <a:ext uri="{63B3BB69-23CF-44E3-9099-C40C66FF867C}">
                  <a14:compatExt spid="_x0000_s2132"/>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58</xdr:row>
          <xdr:rowOff>790575</xdr:rowOff>
        </xdr:from>
        <xdr:to>
          <xdr:col>13</xdr:col>
          <xdr:colOff>542925</xdr:colOff>
          <xdr:row>58</xdr:row>
          <xdr:rowOff>1066800</xdr:rowOff>
        </xdr:to>
        <xdr:sp macro="" textlink="">
          <xdr:nvSpPr>
            <xdr:cNvPr id="2133" name="Check Box 85" hidden="1">
              <a:extLst>
                <a:ext uri="{63B3BB69-23CF-44E3-9099-C40C66FF867C}">
                  <a14:compatExt spid="_x0000_s2133"/>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238125</xdr:colOff>
          <xdr:row>58</xdr:row>
          <xdr:rowOff>809625</xdr:rowOff>
        </xdr:from>
        <xdr:to>
          <xdr:col>18</xdr:col>
          <xdr:colOff>514350</xdr:colOff>
          <xdr:row>58</xdr:row>
          <xdr:rowOff>1085850</xdr:rowOff>
        </xdr:to>
        <xdr:sp macro="" textlink="">
          <xdr:nvSpPr>
            <xdr:cNvPr id="2134" name="Check Box 86" hidden="1">
              <a:extLst>
                <a:ext uri="{63B3BB69-23CF-44E3-9099-C40C66FF867C}">
                  <a14:compatExt spid="_x0000_s2134"/>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60</xdr:row>
          <xdr:rowOff>876300</xdr:rowOff>
        </xdr:from>
        <xdr:to>
          <xdr:col>8</xdr:col>
          <xdr:colOff>523875</xdr:colOff>
          <xdr:row>60</xdr:row>
          <xdr:rowOff>1152525</xdr:rowOff>
        </xdr:to>
        <xdr:sp macro="" textlink="">
          <xdr:nvSpPr>
            <xdr:cNvPr id="2135" name="Check Box 87" hidden="1">
              <a:extLst>
                <a:ext uri="{63B3BB69-23CF-44E3-9099-C40C66FF867C}">
                  <a14:compatExt spid="_x0000_s2135"/>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60</xdr:row>
          <xdr:rowOff>876300</xdr:rowOff>
        </xdr:from>
        <xdr:to>
          <xdr:col>13</xdr:col>
          <xdr:colOff>542925</xdr:colOff>
          <xdr:row>60</xdr:row>
          <xdr:rowOff>1152525</xdr:rowOff>
        </xdr:to>
        <xdr:sp macro="" textlink="">
          <xdr:nvSpPr>
            <xdr:cNvPr id="2136" name="Check Box 88" hidden="1">
              <a:extLst>
                <a:ext uri="{63B3BB69-23CF-44E3-9099-C40C66FF867C}">
                  <a14:compatExt spid="_x0000_s2136"/>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238125</xdr:colOff>
          <xdr:row>60</xdr:row>
          <xdr:rowOff>895350</xdr:rowOff>
        </xdr:from>
        <xdr:to>
          <xdr:col>18</xdr:col>
          <xdr:colOff>514350</xdr:colOff>
          <xdr:row>60</xdr:row>
          <xdr:rowOff>1171575</xdr:rowOff>
        </xdr:to>
        <xdr:sp macro="" textlink="">
          <xdr:nvSpPr>
            <xdr:cNvPr id="2137" name="Check Box 89" hidden="1">
              <a:extLst>
                <a:ext uri="{63B3BB69-23CF-44E3-9099-C40C66FF867C}">
                  <a14:compatExt spid="_x0000_s2137"/>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62</xdr:row>
          <xdr:rowOff>866775</xdr:rowOff>
        </xdr:from>
        <xdr:to>
          <xdr:col>8</xdr:col>
          <xdr:colOff>523875</xdr:colOff>
          <xdr:row>62</xdr:row>
          <xdr:rowOff>1143000</xdr:rowOff>
        </xdr:to>
        <xdr:sp macro="" textlink="">
          <xdr:nvSpPr>
            <xdr:cNvPr id="2138" name="Check Box 90" hidden="1">
              <a:extLst>
                <a:ext uri="{63B3BB69-23CF-44E3-9099-C40C66FF867C}">
                  <a14:compatExt spid="_x0000_s2138"/>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62</xdr:row>
          <xdr:rowOff>866775</xdr:rowOff>
        </xdr:from>
        <xdr:to>
          <xdr:col>13</xdr:col>
          <xdr:colOff>533400</xdr:colOff>
          <xdr:row>62</xdr:row>
          <xdr:rowOff>1143000</xdr:rowOff>
        </xdr:to>
        <xdr:sp macro="" textlink="">
          <xdr:nvSpPr>
            <xdr:cNvPr id="2139" name="Check Box 91" hidden="1">
              <a:extLst>
                <a:ext uri="{63B3BB69-23CF-44E3-9099-C40C66FF867C}">
                  <a14:compatExt spid="_x0000_s2139"/>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219075</xdr:colOff>
          <xdr:row>62</xdr:row>
          <xdr:rowOff>876300</xdr:rowOff>
        </xdr:from>
        <xdr:to>
          <xdr:col>18</xdr:col>
          <xdr:colOff>495300</xdr:colOff>
          <xdr:row>62</xdr:row>
          <xdr:rowOff>1143000</xdr:rowOff>
        </xdr:to>
        <xdr:sp macro="" textlink="">
          <xdr:nvSpPr>
            <xdr:cNvPr id="2140" name="Check Box 92" hidden="1">
              <a:extLst>
                <a:ext uri="{63B3BB69-23CF-44E3-9099-C40C66FF867C}">
                  <a14:compatExt spid="_x0000_s2140"/>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64</xdr:row>
          <xdr:rowOff>609600</xdr:rowOff>
        </xdr:from>
        <xdr:to>
          <xdr:col>8</xdr:col>
          <xdr:colOff>542925</xdr:colOff>
          <xdr:row>64</xdr:row>
          <xdr:rowOff>876300</xdr:rowOff>
        </xdr:to>
        <xdr:sp macro="" textlink="">
          <xdr:nvSpPr>
            <xdr:cNvPr id="2141" name="Check Box 93" hidden="1">
              <a:extLst>
                <a:ext uri="{63B3BB69-23CF-44E3-9099-C40C66FF867C}">
                  <a14:compatExt spid="_x0000_s2141"/>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64</xdr:row>
          <xdr:rowOff>619125</xdr:rowOff>
        </xdr:from>
        <xdr:to>
          <xdr:col>13</xdr:col>
          <xdr:colOff>533400</xdr:colOff>
          <xdr:row>64</xdr:row>
          <xdr:rowOff>895350</xdr:rowOff>
        </xdr:to>
        <xdr:sp macro="" textlink="">
          <xdr:nvSpPr>
            <xdr:cNvPr id="2142" name="Check Box 94" hidden="1">
              <a:extLst>
                <a:ext uri="{63B3BB69-23CF-44E3-9099-C40C66FF867C}">
                  <a14:compatExt spid="_x0000_s2142"/>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219075</xdr:colOff>
          <xdr:row>64</xdr:row>
          <xdr:rowOff>619125</xdr:rowOff>
        </xdr:from>
        <xdr:to>
          <xdr:col>18</xdr:col>
          <xdr:colOff>495300</xdr:colOff>
          <xdr:row>64</xdr:row>
          <xdr:rowOff>895350</xdr:rowOff>
        </xdr:to>
        <xdr:sp macro="" textlink="">
          <xdr:nvSpPr>
            <xdr:cNvPr id="2143" name="Check Box 95" hidden="1">
              <a:extLst>
                <a:ext uri="{63B3BB69-23CF-44E3-9099-C40C66FF867C}">
                  <a14:compatExt spid="_x0000_s2143"/>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40</xdr:col>
      <xdr:colOff>536349</xdr:colOff>
      <xdr:row>10</xdr:row>
      <xdr:rowOff>27215</xdr:rowOff>
    </xdr:from>
    <xdr:to>
      <xdr:col>42</xdr:col>
      <xdr:colOff>185398</xdr:colOff>
      <xdr:row>10</xdr:row>
      <xdr:rowOff>659946</xdr:rowOff>
    </xdr:to>
    <xdr:sp macro="" textlink="">
      <xdr:nvSpPr>
        <xdr:cNvPr id="2" name="Left Arrow 1">
          <a:hlinkClick xmlns:r="http://schemas.openxmlformats.org/officeDocument/2006/relationships" r:id="rId1"/>
        </xdr:cNvPr>
        <xdr:cNvSpPr/>
      </xdr:nvSpPr>
      <xdr:spPr>
        <a:xfrm>
          <a:off x="12942662" y="2801371"/>
          <a:ext cx="863486" cy="632731"/>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600"/>
            <a:t>back</a:t>
          </a:r>
        </a:p>
      </xdr:txBody>
    </xdr:sp>
    <xdr:clientData fPrintsWithSheet="0"/>
  </xdr:twoCellAnchor>
  <mc:AlternateContent xmlns:mc="http://schemas.openxmlformats.org/markup-compatibility/2006">
    <mc:Choice xmlns:a14="http://schemas.microsoft.com/office/drawing/2010/main" Requires="a14">
      <xdr:twoCellAnchor editAs="oneCell">
        <xdr:from>
          <xdr:col>3</xdr:col>
          <xdr:colOff>809625</xdr:colOff>
          <xdr:row>11</xdr:row>
          <xdr:rowOff>704850</xdr:rowOff>
        </xdr:from>
        <xdr:to>
          <xdr:col>3</xdr:col>
          <xdr:colOff>1085850</xdr:colOff>
          <xdr:row>11</xdr:row>
          <xdr:rowOff>981075</xdr:rowOff>
        </xdr:to>
        <xdr:sp macro="" textlink="">
          <xdr:nvSpPr>
            <xdr:cNvPr id="2144" name="Check Box 96" hidden="1">
              <a:extLst>
                <a:ext uri="{63B3BB69-23CF-44E3-9099-C40C66FF867C}">
                  <a14:compatExt spid="_x0000_s2144"/>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809625</xdr:colOff>
          <xdr:row>13</xdr:row>
          <xdr:rowOff>685800</xdr:rowOff>
        </xdr:from>
        <xdr:to>
          <xdr:col>3</xdr:col>
          <xdr:colOff>1085850</xdr:colOff>
          <xdr:row>13</xdr:row>
          <xdr:rowOff>952500</xdr:rowOff>
        </xdr:to>
        <xdr:sp macro="" textlink="">
          <xdr:nvSpPr>
            <xdr:cNvPr id="2145" name="Check Box 97" hidden="1">
              <a:extLst>
                <a:ext uri="{63B3BB69-23CF-44E3-9099-C40C66FF867C}">
                  <a14:compatExt spid="_x0000_s2145"/>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828675</xdr:colOff>
          <xdr:row>15</xdr:row>
          <xdr:rowOff>857250</xdr:rowOff>
        </xdr:from>
        <xdr:to>
          <xdr:col>3</xdr:col>
          <xdr:colOff>1104900</xdr:colOff>
          <xdr:row>15</xdr:row>
          <xdr:rowOff>1133475</xdr:rowOff>
        </xdr:to>
        <xdr:sp macro="" textlink="">
          <xdr:nvSpPr>
            <xdr:cNvPr id="2146" name="Check Box 98" hidden="1">
              <a:extLst>
                <a:ext uri="{63B3BB69-23CF-44E3-9099-C40C66FF867C}">
                  <a14:compatExt spid="_x0000_s2146"/>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809625</xdr:colOff>
          <xdr:row>17</xdr:row>
          <xdr:rowOff>1066800</xdr:rowOff>
        </xdr:from>
        <xdr:to>
          <xdr:col>3</xdr:col>
          <xdr:colOff>1085850</xdr:colOff>
          <xdr:row>17</xdr:row>
          <xdr:rowOff>1333500</xdr:rowOff>
        </xdr:to>
        <xdr:sp macro="" textlink="">
          <xdr:nvSpPr>
            <xdr:cNvPr id="2147" name="Check Box 99" hidden="1">
              <a:extLst>
                <a:ext uri="{63B3BB69-23CF-44E3-9099-C40C66FF867C}">
                  <a14:compatExt spid="_x0000_s2147"/>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809625</xdr:colOff>
          <xdr:row>19</xdr:row>
          <xdr:rowOff>904875</xdr:rowOff>
        </xdr:from>
        <xdr:to>
          <xdr:col>3</xdr:col>
          <xdr:colOff>1085850</xdr:colOff>
          <xdr:row>19</xdr:row>
          <xdr:rowOff>1181100</xdr:rowOff>
        </xdr:to>
        <xdr:sp macro="" textlink="">
          <xdr:nvSpPr>
            <xdr:cNvPr id="2148" name="Check Box 100" hidden="1">
              <a:extLst>
                <a:ext uri="{63B3BB69-23CF-44E3-9099-C40C66FF867C}">
                  <a14:compatExt spid="_x0000_s2148"/>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809625</xdr:colOff>
          <xdr:row>22</xdr:row>
          <xdr:rowOff>1524000</xdr:rowOff>
        </xdr:from>
        <xdr:to>
          <xdr:col>3</xdr:col>
          <xdr:colOff>1085850</xdr:colOff>
          <xdr:row>22</xdr:row>
          <xdr:rowOff>1781175</xdr:rowOff>
        </xdr:to>
        <xdr:sp macro="" textlink="">
          <xdr:nvSpPr>
            <xdr:cNvPr id="2149" name="Check Box 101" hidden="1">
              <a:extLst>
                <a:ext uri="{63B3BB69-23CF-44E3-9099-C40C66FF867C}">
                  <a14:compatExt spid="_x0000_s2149"/>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676275</xdr:colOff>
          <xdr:row>24</xdr:row>
          <xdr:rowOff>1238250</xdr:rowOff>
        </xdr:from>
        <xdr:to>
          <xdr:col>3</xdr:col>
          <xdr:colOff>1066800</xdr:colOff>
          <xdr:row>24</xdr:row>
          <xdr:rowOff>1438275</xdr:rowOff>
        </xdr:to>
        <xdr:sp macro="" textlink="">
          <xdr:nvSpPr>
            <xdr:cNvPr id="2150" name="Check Box 102" hidden="1">
              <a:extLst>
                <a:ext uri="{63B3BB69-23CF-44E3-9099-C40C66FF867C}">
                  <a14:compatExt spid="_x0000_s2150"/>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809625</xdr:colOff>
          <xdr:row>26</xdr:row>
          <xdr:rowOff>962025</xdr:rowOff>
        </xdr:from>
        <xdr:to>
          <xdr:col>3</xdr:col>
          <xdr:colOff>1085850</xdr:colOff>
          <xdr:row>26</xdr:row>
          <xdr:rowOff>1228725</xdr:rowOff>
        </xdr:to>
        <xdr:sp macro="" textlink="">
          <xdr:nvSpPr>
            <xdr:cNvPr id="2151" name="Check Box 103" hidden="1">
              <a:extLst>
                <a:ext uri="{63B3BB69-23CF-44E3-9099-C40C66FF867C}">
                  <a14:compatExt spid="_x0000_s2151"/>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809625</xdr:colOff>
          <xdr:row>28</xdr:row>
          <xdr:rowOff>619125</xdr:rowOff>
        </xdr:from>
        <xdr:to>
          <xdr:col>3</xdr:col>
          <xdr:colOff>1085850</xdr:colOff>
          <xdr:row>28</xdr:row>
          <xdr:rowOff>895350</xdr:rowOff>
        </xdr:to>
        <xdr:sp macro="" textlink="">
          <xdr:nvSpPr>
            <xdr:cNvPr id="2167" name="Check Box 119" hidden="1">
              <a:extLst>
                <a:ext uri="{63B3BB69-23CF-44E3-9099-C40C66FF867C}">
                  <a14:compatExt spid="_x0000_s2167"/>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819150</xdr:colOff>
          <xdr:row>30</xdr:row>
          <xdr:rowOff>523875</xdr:rowOff>
        </xdr:from>
        <xdr:to>
          <xdr:col>3</xdr:col>
          <xdr:colOff>1095375</xdr:colOff>
          <xdr:row>30</xdr:row>
          <xdr:rowOff>790575</xdr:rowOff>
        </xdr:to>
        <xdr:sp macro="" textlink="">
          <xdr:nvSpPr>
            <xdr:cNvPr id="2168" name="Check Box 120" hidden="1">
              <a:extLst>
                <a:ext uri="{63B3BB69-23CF-44E3-9099-C40C66FF867C}">
                  <a14:compatExt spid="_x0000_s2168"/>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809625</xdr:colOff>
          <xdr:row>32</xdr:row>
          <xdr:rowOff>1095375</xdr:rowOff>
        </xdr:from>
        <xdr:to>
          <xdr:col>3</xdr:col>
          <xdr:colOff>1085850</xdr:colOff>
          <xdr:row>32</xdr:row>
          <xdr:rowOff>1362075</xdr:rowOff>
        </xdr:to>
        <xdr:sp macro="" textlink="">
          <xdr:nvSpPr>
            <xdr:cNvPr id="2169" name="Check Box 121" hidden="1">
              <a:extLst>
                <a:ext uri="{63B3BB69-23CF-44E3-9099-C40C66FF867C}">
                  <a14:compatExt spid="_x0000_s2169"/>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828675</xdr:colOff>
          <xdr:row>34</xdr:row>
          <xdr:rowOff>790575</xdr:rowOff>
        </xdr:from>
        <xdr:to>
          <xdr:col>3</xdr:col>
          <xdr:colOff>1104900</xdr:colOff>
          <xdr:row>34</xdr:row>
          <xdr:rowOff>1057275</xdr:rowOff>
        </xdr:to>
        <xdr:sp macro="" textlink="">
          <xdr:nvSpPr>
            <xdr:cNvPr id="2170" name="Check Box 122" hidden="1">
              <a:extLst>
                <a:ext uri="{63B3BB69-23CF-44E3-9099-C40C66FF867C}">
                  <a14:compatExt spid="_x0000_s2170"/>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809625</xdr:colOff>
          <xdr:row>36</xdr:row>
          <xdr:rowOff>704850</xdr:rowOff>
        </xdr:from>
        <xdr:to>
          <xdr:col>3</xdr:col>
          <xdr:colOff>1085850</xdr:colOff>
          <xdr:row>36</xdr:row>
          <xdr:rowOff>981075</xdr:rowOff>
        </xdr:to>
        <xdr:sp macro="" textlink="">
          <xdr:nvSpPr>
            <xdr:cNvPr id="2171" name="Check Box 123" hidden="1">
              <a:extLst>
                <a:ext uri="{63B3BB69-23CF-44E3-9099-C40C66FF867C}">
                  <a14:compatExt spid="_x0000_s2171"/>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809625</xdr:colOff>
          <xdr:row>38</xdr:row>
          <xdr:rowOff>723900</xdr:rowOff>
        </xdr:from>
        <xdr:to>
          <xdr:col>3</xdr:col>
          <xdr:colOff>1085850</xdr:colOff>
          <xdr:row>38</xdr:row>
          <xdr:rowOff>990600</xdr:rowOff>
        </xdr:to>
        <xdr:sp macro="" textlink="">
          <xdr:nvSpPr>
            <xdr:cNvPr id="2172" name="Check Box 124" hidden="1">
              <a:extLst>
                <a:ext uri="{63B3BB69-23CF-44E3-9099-C40C66FF867C}">
                  <a14:compatExt spid="_x0000_s2172"/>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809625</xdr:colOff>
          <xdr:row>40</xdr:row>
          <xdr:rowOff>657225</xdr:rowOff>
        </xdr:from>
        <xdr:to>
          <xdr:col>3</xdr:col>
          <xdr:colOff>1085850</xdr:colOff>
          <xdr:row>40</xdr:row>
          <xdr:rowOff>933450</xdr:rowOff>
        </xdr:to>
        <xdr:sp macro="" textlink="">
          <xdr:nvSpPr>
            <xdr:cNvPr id="2173" name="Check Box 125" hidden="1">
              <a:extLst>
                <a:ext uri="{63B3BB69-23CF-44E3-9099-C40C66FF867C}">
                  <a14:compatExt spid="_x0000_s2173"/>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809625</xdr:colOff>
          <xdr:row>44</xdr:row>
          <xdr:rowOff>676275</xdr:rowOff>
        </xdr:from>
        <xdr:to>
          <xdr:col>3</xdr:col>
          <xdr:colOff>1085850</xdr:colOff>
          <xdr:row>44</xdr:row>
          <xdr:rowOff>942975</xdr:rowOff>
        </xdr:to>
        <xdr:sp macro="" textlink="">
          <xdr:nvSpPr>
            <xdr:cNvPr id="2174" name="Check Box 126" hidden="1">
              <a:extLst>
                <a:ext uri="{63B3BB69-23CF-44E3-9099-C40C66FF867C}">
                  <a14:compatExt spid="_x0000_s2174"/>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819150</xdr:colOff>
          <xdr:row>46</xdr:row>
          <xdr:rowOff>857250</xdr:rowOff>
        </xdr:from>
        <xdr:to>
          <xdr:col>3</xdr:col>
          <xdr:colOff>1095375</xdr:colOff>
          <xdr:row>46</xdr:row>
          <xdr:rowOff>1123950</xdr:rowOff>
        </xdr:to>
        <xdr:sp macro="" textlink="">
          <xdr:nvSpPr>
            <xdr:cNvPr id="2175" name="Check Box 127" hidden="1">
              <a:extLst>
                <a:ext uri="{63B3BB69-23CF-44E3-9099-C40C66FF867C}">
                  <a14:compatExt spid="_x0000_s2175"/>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809625</xdr:colOff>
          <xdr:row>48</xdr:row>
          <xdr:rowOff>1057275</xdr:rowOff>
        </xdr:from>
        <xdr:to>
          <xdr:col>3</xdr:col>
          <xdr:colOff>1085850</xdr:colOff>
          <xdr:row>48</xdr:row>
          <xdr:rowOff>1323975</xdr:rowOff>
        </xdr:to>
        <xdr:sp macro="" textlink="">
          <xdr:nvSpPr>
            <xdr:cNvPr id="2176" name="Check Box 128" hidden="1">
              <a:extLst>
                <a:ext uri="{63B3BB69-23CF-44E3-9099-C40C66FF867C}">
                  <a14:compatExt spid="_x0000_s2176"/>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809625</xdr:colOff>
          <xdr:row>50</xdr:row>
          <xdr:rowOff>1076325</xdr:rowOff>
        </xdr:from>
        <xdr:to>
          <xdr:col>3</xdr:col>
          <xdr:colOff>1085850</xdr:colOff>
          <xdr:row>50</xdr:row>
          <xdr:rowOff>1352550</xdr:rowOff>
        </xdr:to>
        <xdr:sp macro="" textlink="">
          <xdr:nvSpPr>
            <xdr:cNvPr id="2177" name="Check Box 129" hidden="1">
              <a:extLst>
                <a:ext uri="{63B3BB69-23CF-44E3-9099-C40C66FF867C}">
                  <a14:compatExt spid="_x0000_s2177"/>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819150</xdr:colOff>
          <xdr:row>52</xdr:row>
          <xdr:rowOff>1038225</xdr:rowOff>
        </xdr:from>
        <xdr:to>
          <xdr:col>3</xdr:col>
          <xdr:colOff>1095375</xdr:colOff>
          <xdr:row>52</xdr:row>
          <xdr:rowOff>1314450</xdr:rowOff>
        </xdr:to>
        <xdr:sp macro="" textlink="">
          <xdr:nvSpPr>
            <xdr:cNvPr id="2178" name="Check Box 130" hidden="1">
              <a:extLst>
                <a:ext uri="{63B3BB69-23CF-44E3-9099-C40C66FF867C}">
                  <a14:compatExt spid="_x0000_s2178"/>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819150</xdr:colOff>
          <xdr:row>56</xdr:row>
          <xdr:rowOff>933450</xdr:rowOff>
        </xdr:from>
        <xdr:to>
          <xdr:col>3</xdr:col>
          <xdr:colOff>1095375</xdr:colOff>
          <xdr:row>56</xdr:row>
          <xdr:rowOff>1200150</xdr:rowOff>
        </xdr:to>
        <xdr:sp macro="" textlink="">
          <xdr:nvSpPr>
            <xdr:cNvPr id="2179" name="Check Box 131" hidden="1">
              <a:extLst>
                <a:ext uri="{63B3BB69-23CF-44E3-9099-C40C66FF867C}">
                  <a14:compatExt spid="_x0000_s2179"/>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809625</xdr:colOff>
          <xdr:row>58</xdr:row>
          <xdr:rowOff>809625</xdr:rowOff>
        </xdr:from>
        <xdr:to>
          <xdr:col>3</xdr:col>
          <xdr:colOff>1085850</xdr:colOff>
          <xdr:row>58</xdr:row>
          <xdr:rowOff>1076325</xdr:rowOff>
        </xdr:to>
        <xdr:sp macro="" textlink="">
          <xdr:nvSpPr>
            <xdr:cNvPr id="2180" name="Check Box 132" hidden="1">
              <a:extLst>
                <a:ext uri="{63B3BB69-23CF-44E3-9099-C40C66FF867C}">
                  <a14:compatExt spid="_x0000_s2180"/>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809625</xdr:colOff>
          <xdr:row>60</xdr:row>
          <xdr:rowOff>866775</xdr:rowOff>
        </xdr:from>
        <xdr:to>
          <xdr:col>3</xdr:col>
          <xdr:colOff>1085850</xdr:colOff>
          <xdr:row>60</xdr:row>
          <xdr:rowOff>1143000</xdr:rowOff>
        </xdr:to>
        <xdr:sp macro="" textlink="">
          <xdr:nvSpPr>
            <xdr:cNvPr id="2181" name="Check Box 133" hidden="1">
              <a:extLst>
                <a:ext uri="{63B3BB69-23CF-44E3-9099-C40C66FF867C}">
                  <a14:compatExt spid="_x0000_s2181"/>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828675</xdr:colOff>
          <xdr:row>62</xdr:row>
          <xdr:rowOff>885825</xdr:rowOff>
        </xdr:from>
        <xdr:to>
          <xdr:col>3</xdr:col>
          <xdr:colOff>1104900</xdr:colOff>
          <xdr:row>62</xdr:row>
          <xdr:rowOff>1152525</xdr:rowOff>
        </xdr:to>
        <xdr:sp macro="" textlink="">
          <xdr:nvSpPr>
            <xdr:cNvPr id="2182" name="Check Box 134" hidden="1">
              <a:extLst>
                <a:ext uri="{63B3BB69-23CF-44E3-9099-C40C66FF867C}">
                  <a14:compatExt spid="_x0000_s2182"/>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809625</xdr:colOff>
          <xdr:row>64</xdr:row>
          <xdr:rowOff>600075</xdr:rowOff>
        </xdr:from>
        <xdr:to>
          <xdr:col>3</xdr:col>
          <xdr:colOff>1085850</xdr:colOff>
          <xdr:row>64</xdr:row>
          <xdr:rowOff>876300</xdr:rowOff>
        </xdr:to>
        <xdr:sp macro="" textlink="">
          <xdr:nvSpPr>
            <xdr:cNvPr id="2183" name="Check Box 135" hidden="1">
              <a:extLst>
                <a:ext uri="{63B3BB69-23CF-44E3-9099-C40C66FF867C}">
                  <a14:compatExt spid="_x0000_s2183"/>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40</xdr:col>
      <xdr:colOff>404812</xdr:colOff>
      <xdr:row>69</xdr:row>
      <xdr:rowOff>59531</xdr:rowOff>
    </xdr:from>
    <xdr:to>
      <xdr:col>42</xdr:col>
      <xdr:colOff>142875</xdr:colOff>
      <xdr:row>75</xdr:row>
      <xdr:rowOff>154781</xdr:rowOff>
    </xdr:to>
    <xdr:sp macro="" textlink="">
      <xdr:nvSpPr>
        <xdr:cNvPr id="3" name="TextBox 2"/>
        <xdr:cNvSpPr txBox="1"/>
      </xdr:nvSpPr>
      <xdr:spPr>
        <a:xfrm>
          <a:off x="12811125" y="34575750"/>
          <a:ext cx="952500" cy="2440781"/>
        </a:xfrm>
        <a:prstGeom prst="rect">
          <a:avLst/>
        </a:prstGeom>
        <a:solidFill>
          <a:schemeClr val="bg1">
            <a:lumMod val="6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editAs="absolute">
    <xdr:from>
      <xdr:col>40</xdr:col>
      <xdr:colOff>35721</xdr:colOff>
      <xdr:row>11</xdr:row>
      <xdr:rowOff>428623</xdr:rowOff>
    </xdr:from>
    <xdr:to>
      <xdr:col>46</xdr:col>
      <xdr:colOff>95253</xdr:colOff>
      <xdr:row>15</xdr:row>
      <xdr:rowOff>678655</xdr:rowOff>
    </xdr:to>
    <xdr:sp macro="" textlink="">
      <xdr:nvSpPr>
        <xdr:cNvPr id="104" name="Cloud Callout 103"/>
        <xdr:cNvSpPr/>
      </xdr:nvSpPr>
      <xdr:spPr>
        <a:xfrm>
          <a:off x="12442034" y="3881436"/>
          <a:ext cx="3702844" cy="2262188"/>
        </a:xfrm>
        <a:prstGeom prst="cloudCallout">
          <a:avLst>
            <a:gd name="adj1" fmla="val -49517"/>
            <a:gd name="adj2" fmla="val 7766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000"/>
            <a:t>Note: </a:t>
          </a:r>
        </a:p>
        <a:p>
          <a:pPr algn="l"/>
          <a:r>
            <a:rPr lang="en-US" sz="1000"/>
            <a:t>Things to do within this DOD template</a:t>
          </a:r>
        </a:p>
        <a:p>
          <a:pPr algn="l"/>
          <a:r>
            <a:rPr lang="en-US" sz="1000"/>
            <a:t>1. Point the cells by indicator to view the possible Means</a:t>
          </a:r>
          <a:r>
            <a:rPr lang="en-US" sz="1000" baseline="0"/>
            <a:t> of Verification (MOVs).</a:t>
          </a:r>
        </a:p>
        <a:p>
          <a:pPr algn="l"/>
          <a:r>
            <a:rPr lang="en-US" sz="1000"/>
            <a:t>2. Click the appropriate</a:t>
          </a:r>
          <a:r>
            <a:rPr lang="en-US" sz="1000" baseline="0"/>
            <a:t> </a:t>
          </a:r>
          <a:r>
            <a:rPr lang="en-US" sz="1000"/>
            <a:t>box</a:t>
          </a:r>
          <a:r>
            <a:rPr lang="en-US" sz="1000" baseline="0"/>
            <a:t> per indicator based from MOVs presented.</a:t>
          </a:r>
        </a:p>
        <a:p>
          <a:pPr marL="0" marR="0" lvl="0" indent="0" algn="l" defTabSz="914400" eaLnBrk="1" fontAlgn="auto" latinLnBrk="0" hangingPunct="1">
            <a:lnSpc>
              <a:spcPct val="100000"/>
            </a:lnSpc>
            <a:spcBef>
              <a:spcPts val="0"/>
            </a:spcBef>
            <a:spcAft>
              <a:spcPts val="0"/>
            </a:spcAft>
            <a:buClrTx/>
            <a:buSzTx/>
            <a:buFontTx/>
            <a:buNone/>
            <a:tabLst/>
            <a:defRPr/>
          </a:pPr>
          <a:r>
            <a:rPr lang="en-US" sz="1100" baseline="0">
              <a:solidFill>
                <a:schemeClr val="lt1"/>
              </a:solidFill>
              <a:effectLst/>
              <a:latin typeface="+mn-lt"/>
              <a:ea typeface="+mn-ea"/>
              <a:cs typeface="+mn-cs"/>
            </a:rPr>
            <a:t>3.  After you have done clicking the box, click the back arrow found in the right upper portion of the template to return to previous menu.</a:t>
          </a:r>
          <a:endParaRPr lang="en-US" sz="1000">
            <a:effectLst/>
          </a:endParaRPr>
        </a:p>
        <a:p>
          <a:pPr algn="l"/>
          <a:endParaRPr lang="en-US" sz="1000"/>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6</xdr:col>
      <xdr:colOff>133350</xdr:colOff>
      <xdr:row>0</xdr:row>
      <xdr:rowOff>9525</xdr:rowOff>
    </xdr:from>
    <xdr:to>
      <xdr:col>6</xdr:col>
      <xdr:colOff>590550</xdr:colOff>
      <xdr:row>2</xdr:row>
      <xdr:rowOff>28575</xdr:rowOff>
    </xdr:to>
    <xdr:sp macro="" textlink="">
      <xdr:nvSpPr>
        <xdr:cNvPr id="2" name="Curved Left Arrow 1">
          <a:hlinkClick xmlns:r="http://schemas.openxmlformats.org/officeDocument/2006/relationships" r:id="rId1"/>
        </xdr:cNvPr>
        <xdr:cNvSpPr/>
      </xdr:nvSpPr>
      <xdr:spPr>
        <a:xfrm>
          <a:off x="8162925" y="9525"/>
          <a:ext cx="457200" cy="409575"/>
        </a:xfrm>
        <a:prstGeom prst="curved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0</xdr:col>
      <xdr:colOff>23983</xdr:colOff>
      <xdr:row>48</xdr:row>
      <xdr:rowOff>171450</xdr:rowOff>
    </xdr:from>
    <xdr:ext cx="2813014" cy="311790"/>
    <xdr:sp macro="" textlink="">
      <xdr:nvSpPr>
        <xdr:cNvPr id="4" name="Rectangle 3"/>
        <xdr:cNvSpPr/>
      </xdr:nvSpPr>
      <xdr:spPr>
        <a:xfrm>
          <a:off x="23983" y="6753225"/>
          <a:ext cx="2813014" cy="311790"/>
        </a:xfrm>
        <a:prstGeom prst="rect">
          <a:avLst/>
        </a:prstGeom>
        <a:noFill/>
      </xdr:spPr>
      <xdr:txBody>
        <a:bodyPr wrap="none" lIns="91440" tIns="45720" rIns="91440" bIns="45720">
          <a:noAutofit/>
        </a:bodyPr>
        <a:lstStyle/>
        <a:p>
          <a:pPr algn="ctr"/>
          <a:r>
            <a:rPr lang="en-US" sz="2400" b="1" cap="none" spc="0">
              <a:ln w="13462">
                <a:solidFill>
                  <a:schemeClr val="bg1"/>
                </a:solidFill>
                <a:prstDash val="solid"/>
              </a:ln>
              <a:solidFill>
                <a:schemeClr val="tx1">
                  <a:lumMod val="85000"/>
                  <a:lumOff val="15000"/>
                </a:schemeClr>
              </a:solidFill>
              <a:effectLst>
                <a:outerShdw dist="38100" dir="2700000" algn="bl" rotWithShape="0">
                  <a:schemeClr val="accent5"/>
                </a:outerShdw>
              </a:effectLst>
            </a:rPr>
            <a:t>Elementary Options:</a:t>
          </a:r>
        </a:p>
      </xdr:txBody>
    </xdr:sp>
    <xdr:clientData/>
  </xdr:oneCellAnchor>
  <xdr:twoCellAnchor editAs="oneCell">
    <xdr:from>
      <xdr:col>0</xdr:col>
      <xdr:colOff>76200</xdr:colOff>
      <xdr:row>0</xdr:row>
      <xdr:rowOff>0</xdr:rowOff>
    </xdr:from>
    <xdr:to>
      <xdr:col>0</xdr:col>
      <xdr:colOff>1066799</xdr:colOff>
      <xdr:row>4</xdr:row>
      <xdr:rowOff>85725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0"/>
          <a:ext cx="990599" cy="876300"/>
        </a:xfrm>
        <a:prstGeom prst="rect">
          <a:avLst/>
        </a:prstGeom>
      </xdr:spPr>
    </xdr:pic>
    <xdr:clientData/>
  </xdr:twoCellAnchor>
  <xdr:twoCellAnchor editAs="oneCell">
    <xdr:from>
      <xdr:col>3</xdr:col>
      <xdr:colOff>1481812</xdr:colOff>
      <xdr:row>0</xdr:row>
      <xdr:rowOff>9525</xdr:rowOff>
    </xdr:from>
    <xdr:to>
      <xdr:col>5</xdr:col>
      <xdr:colOff>916133</xdr:colOff>
      <xdr:row>3</xdr:row>
      <xdr:rowOff>113801</xdr:rowOff>
    </xdr:to>
    <xdr:pic>
      <xdr:nvPicPr>
        <xdr:cNvPr id="6"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977487" y="9525"/>
          <a:ext cx="1270913" cy="723401"/>
        </a:xfrm>
        <a:prstGeom prst="rect">
          <a:avLst/>
        </a:prstGeom>
      </xdr:spPr>
    </xdr:pic>
    <xdr:clientData/>
  </xdr:twoCellAnchor>
  <xdr:twoCellAnchor>
    <xdr:from>
      <xdr:col>0</xdr:col>
      <xdr:colOff>1058</xdr:colOff>
      <xdr:row>54</xdr:row>
      <xdr:rowOff>201083</xdr:rowOff>
    </xdr:from>
    <xdr:to>
      <xdr:col>1</xdr:col>
      <xdr:colOff>423333</xdr:colOff>
      <xdr:row>55</xdr:row>
      <xdr:rowOff>796637</xdr:rowOff>
    </xdr:to>
    <xdr:sp macro="" textlink="">
      <xdr:nvSpPr>
        <xdr:cNvPr id="7" name="Striped Right Arrow 6">
          <a:hlinkClick xmlns:r="http://schemas.openxmlformats.org/officeDocument/2006/relationships" r:id="rId3"/>
        </xdr:cNvPr>
        <xdr:cNvSpPr/>
      </xdr:nvSpPr>
      <xdr:spPr>
        <a:xfrm>
          <a:off x="1058" y="8900583"/>
          <a:ext cx="2221442" cy="838971"/>
        </a:xfrm>
        <a:prstGeom prst="strip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click here </a:t>
          </a:r>
          <a:r>
            <a:rPr lang="en-US" sz="1100" baseline="0"/>
            <a:t>to validate the DOD Principle </a:t>
          </a:r>
          <a:endParaRPr lang="en-US" sz="1100"/>
        </a:p>
      </xdr:txBody>
    </xdr:sp>
    <xdr:clientData/>
  </xdr:twoCellAnchor>
  <xdr:twoCellAnchor>
    <xdr:from>
      <xdr:col>3</xdr:col>
      <xdr:colOff>504824</xdr:colOff>
      <xdr:row>48</xdr:row>
      <xdr:rowOff>542925</xdr:rowOff>
    </xdr:from>
    <xdr:to>
      <xdr:col>8</xdr:col>
      <xdr:colOff>104775</xdr:colOff>
      <xdr:row>54</xdr:row>
      <xdr:rowOff>171450</xdr:rowOff>
    </xdr:to>
    <xdr:sp macro="" textlink="">
      <xdr:nvSpPr>
        <xdr:cNvPr id="3" name="Cloud Callout 2"/>
        <xdr:cNvSpPr/>
      </xdr:nvSpPr>
      <xdr:spPr>
        <a:xfrm>
          <a:off x="3657599" y="7124700"/>
          <a:ext cx="2962276" cy="1724025"/>
        </a:xfrm>
        <a:prstGeom prst="cloudCallout">
          <a:avLst>
            <a:gd name="adj1" fmla="val -64563"/>
            <a:gd name="adj2" fmla="val 1634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000"/>
            <a:t>Legend:</a:t>
          </a:r>
        </a:p>
        <a:p>
          <a:pPr algn="l"/>
          <a:r>
            <a:rPr lang="en-US" sz="1000"/>
            <a:t>ER- Enrolment Rate</a:t>
          </a:r>
        </a:p>
        <a:p>
          <a:pPr algn="l"/>
          <a:r>
            <a:rPr lang="en-US" sz="1000"/>
            <a:t>CM-Community Mapping</a:t>
          </a:r>
        </a:p>
        <a:p>
          <a:pPr algn="l"/>
          <a:r>
            <a:rPr lang="en-US" sz="1000"/>
            <a:t>RR- Repetition Rate</a:t>
          </a:r>
        </a:p>
        <a:p>
          <a:pPr algn="l"/>
          <a:r>
            <a:rPr lang="en-US" sz="1000"/>
            <a:t>PrR-Promotion Rate</a:t>
          </a:r>
        </a:p>
        <a:p>
          <a:pPr algn="l"/>
          <a:r>
            <a:rPr lang="en-US" sz="1000"/>
            <a:t>NAT- National Achievement Rate</a:t>
          </a:r>
        </a:p>
        <a:p>
          <a:pPr algn="l"/>
          <a:r>
            <a:rPr lang="en-US" sz="1000"/>
            <a:t>DR- Dropout Rate</a:t>
          </a:r>
        </a:p>
      </xdr:txBody>
    </xdr:sp>
    <xdr:clientData fPrintsWithSheet="0"/>
  </xdr:twoCellAnchor>
  <xdr:oneCellAnchor>
    <xdr:from>
      <xdr:col>0</xdr:col>
      <xdr:colOff>1436155</xdr:colOff>
      <xdr:row>48</xdr:row>
      <xdr:rowOff>614891</xdr:rowOff>
    </xdr:from>
    <xdr:ext cx="2813014" cy="311790"/>
    <xdr:sp macro="" textlink="">
      <xdr:nvSpPr>
        <xdr:cNvPr id="8" name="Rectangle 7"/>
        <xdr:cNvSpPr/>
      </xdr:nvSpPr>
      <xdr:spPr>
        <a:xfrm>
          <a:off x="1436155" y="7197724"/>
          <a:ext cx="2813014" cy="311790"/>
        </a:xfrm>
        <a:prstGeom prst="rect">
          <a:avLst/>
        </a:prstGeom>
        <a:noFill/>
      </xdr:spPr>
      <xdr:txBody>
        <a:bodyPr wrap="none" lIns="91440" tIns="45720" rIns="91440" bIns="45720">
          <a:noAutofit/>
        </a:bodyPr>
        <a:lstStyle/>
        <a:p>
          <a:pPr algn="ctr"/>
          <a:r>
            <a:rPr lang="en-US" sz="1800" b="1" cap="none" spc="0">
              <a:ln w="13462">
                <a:solidFill>
                  <a:schemeClr val="bg1"/>
                </a:solidFill>
                <a:prstDash val="solid"/>
              </a:ln>
              <a:solidFill>
                <a:schemeClr val="tx1">
                  <a:lumMod val="85000"/>
                  <a:lumOff val="15000"/>
                </a:schemeClr>
              </a:solidFill>
              <a:effectLst>
                <a:outerShdw dist="38100" dir="2700000" algn="bl" rotWithShape="0">
                  <a:schemeClr val="accent5"/>
                </a:outerShdw>
              </a:effectLst>
            </a:rPr>
            <a:t>P.I.                   60%       </a:t>
          </a:r>
        </a:p>
      </xdr:txBody>
    </xdr:sp>
    <xdr:clientData/>
  </xdr:oneCellAnchor>
  <xdr:twoCellAnchor>
    <xdr:from>
      <xdr:col>8</xdr:col>
      <xdr:colOff>257173</xdr:colOff>
      <xdr:row>2</xdr:row>
      <xdr:rowOff>192881</xdr:rowOff>
    </xdr:from>
    <xdr:to>
      <xdr:col>10</xdr:col>
      <xdr:colOff>383380</xdr:colOff>
      <xdr:row>4</xdr:row>
      <xdr:rowOff>207168</xdr:rowOff>
    </xdr:to>
    <xdr:sp macro="" textlink="">
      <xdr:nvSpPr>
        <xdr:cNvPr id="5" name="Curved Left Arrow 4">
          <a:hlinkClick xmlns:r="http://schemas.openxmlformats.org/officeDocument/2006/relationships" r:id="rId4"/>
        </xdr:cNvPr>
        <xdr:cNvSpPr/>
      </xdr:nvSpPr>
      <xdr:spPr>
        <a:xfrm>
          <a:off x="7019923" y="573881"/>
          <a:ext cx="685801" cy="419100"/>
        </a:xfrm>
        <a:prstGeom prst="curved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chemeClr val="tx1"/>
              </a:solidFill>
            </a:rPr>
            <a:t>back</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28575</xdr:colOff>
      <xdr:row>101</xdr:row>
      <xdr:rowOff>38100</xdr:rowOff>
    </xdr:from>
    <xdr:to>
      <xdr:col>2</xdr:col>
      <xdr:colOff>800100</xdr:colOff>
      <xdr:row>101</xdr:row>
      <xdr:rowOff>38100</xdr:rowOff>
    </xdr:to>
    <xdr:cxnSp macro="">
      <xdr:nvCxnSpPr>
        <xdr:cNvPr id="16" name="Straight Connector 15"/>
        <xdr:cNvCxnSpPr/>
      </xdr:nvCxnSpPr>
      <xdr:spPr>
        <a:xfrm>
          <a:off x="876300" y="20488275"/>
          <a:ext cx="1733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101</xdr:row>
      <xdr:rowOff>38100</xdr:rowOff>
    </xdr:from>
    <xdr:to>
      <xdr:col>5</xdr:col>
      <xdr:colOff>457200</xdr:colOff>
      <xdr:row>101</xdr:row>
      <xdr:rowOff>38100</xdr:rowOff>
    </xdr:to>
    <xdr:cxnSp macro="">
      <xdr:nvCxnSpPr>
        <xdr:cNvPr id="17" name="Straight Connector 16"/>
        <xdr:cNvCxnSpPr/>
      </xdr:nvCxnSpPr>
      <xdr:spPr>
        <a:xfrm>
          <a:off x="3438525" y="20488275"/>
          <a:ext cx="19621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828675</xdr:colOff>
      <xdr:row>105</xdr:row>
      <xdr:rowOff>38100</xdr:rowOff>
    </xdr:from>
    <xdr:to>
      <xdr:col>2</xdr:col>
      <xdr:colOff>752475</xdr:colOff>
      <xdr:row>105</xdr:row>
      <xdr:rowOff>38100</xdr:rowOff>
    </xdr:to>
    <xdr:cxnSp macro="">
      <xdr:nvCxnSpPr>
        <xdr:cNvPr id="18" name="Straight Connector 17"/>
        <xdr:cNvCxnSpPr/>
      </xdr:nvCxnSpPr>
      <xdr:spPr>
        <a:xfrm>
          <a:off x="828675" y="21250275"/>
          <a:ext cx="17811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76200</xdr:colOff>
      <xdr:row>105</xdr:row>
      <xdr:rowOff>38100</xdr:rowOff>
    </xdr:from>
    <xdr:to>
      <xdr:col>5</xdr:col>
      <xdr:colOff>409575</xdr:colOff>
      <xdr:row>105</xdr:row>
      <xdr:rowOff>38100</xdr:rowOff>
    </xdr:to>
    <xdr:cxnSp macro="">
      <xdr:nvCxnSpPr>
        <xdr:cNvPr id="19" name="Straight Connector 18"/>
        <xdr:cNvCxnSpPr/>
      </xdr:nvCxnSpPr>
      <xdr:spPr>
        <a:xfrm>
          <a:off x="3390900" y="21250275"/>
          <a:ext cx="19621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1123950</xdr:colOff>
      <xdr:row>110</xdr:row>
      <xdr:rowOff>38100</xdr:rowOff>
    </xdr:from>
    <xdr:to>
      <xdr:col>4</xdr:col>
      <xdr:colOff>1076325</xdr:colOff>
      <xdr:row>110</xdr:row>
      <xdr:rowOff>38100</xdr:rowOff>
    </xdr:to>
    <xdr:cxnSp macro="">
      <xdr:nvCxnSpPr>
        <xdr:cNvPr id="20" name="Straight Connector 19"/>
        <xdr:cNvCxnSpPr/>
      </xdr:nvCxnSpPr>
      <xdr:spPr>
        <a:xfrm>
          <a:off x="1971675" y="22202775"/>
          <a:ext cx="24193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806823</xdr:colOff>
      <xdr:row>86</xdr:row>
      <xdr:rowOff>67235</xdr:rowOff>
    </xdr:from>
    <xdr:to>
      <xdr:col>7</xdr:col>
      <xdr:colOff>56028</xdr:colOff>
      <xdr:row>95</xdr:row>
      <xdr:rowOff>145676</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273326</xdr:colOff>
      <xdr:row>0</xdr:row>
      <xdr:rowOff>24847</xdr:rowOff>
    </xdr:from>
    <xdr:to>
      <xdr:col>12</xdr:col>
      <xdr:colOff>244337</xdr:colOff>
      <xdr:row>2</xdr:row>
      <xdr:rowOff>84600</xdr:rowOff>
    </xdr:to>
    <xdr:sp macro="" textlink="">
      <xdr:nvSpPr>
        <xdr:cNvPr id="22" name="Left Arrow 21">
          <a:hlinkClick xmlns:r="http://schemas.openxmlformats.org/officeDocument/2006/relationships" r:id="rId2"/>
        </xdr:cNvPr>
        <xdr:cNvSpPr/>
      </xdr:nvSpPr>
      <xdr:spPr>
        <a:xfrm>
          <a:off x="6578876" y="24847"/>
          <a:ext cx="580611" cy="44075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back</a:t>
          </a:r>
        </a:p>
      </xdr:txBody>
    </xdr:sp>
    <xdr:clientData fPrintsWithSheet="0"/>
  </xdr:twoCellAnchor>
  <xdr:twoCellAnchor>
    <xdr:from>
      <xdr:col>4</xdr:col>
      <xdr:colOff>24850</xdr:colOff>
      <xdr:row>10</xdr:row>
      <xdr:rowOff>41413</xdr:rowOff>
    </xdr:from>
    <xdr:to>
      <xdr:col>4</xdr:col>
      <xdr:colOff>1606828</xdr:colOff>
      <xdr:row>15</xdr:row>
      <xdr:rowOff>400879</xdr:rowOff>
    </xdr:to>
    <xdr:sp macro="" textlink="">
      <xdr:nvSpPr>
        <xdr:cNvPr id="23" name="TextBox 22"/>
        <xdr:cNvSpPr txBox="1"/>
      </xdr:nvSpPr>
      <xdr:spPr>
        <a:xfrm>
          <a:off x="3339550" y="1879738"/>
          <a:ext cx="1581978" cy="14834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A. Enrolment Increase                </a:t>
          </a:r>
        </a:p>
        <a:p>
          <a:r>
            <a:rPr lang="en-US" sz="800"/>
            <a:t> 0- No evidence                                       </a:t>
          </a:r>
        </a:p>
        <a:p>
          <a:r>
            <a:rPr lang="en-US" sz="800"/>
            <a:t>  1- Marginal: At least 5% Inc.                                          </a:t>
          </a:r>
        </a:p>
        <a:p>
          <a:r>
            <a:rPr lang="en-US" sz="800"/>
            <a:t>  2-Average: At least 7% Inc.                                       </a:t>
          </a:r>
        </a:p>
        <a:p>
          <a:r>
            <a:rPr lang="en-US" sz="800"/>
            <a:t>  3-High: At least 10% Inc.       </a:t>
          </a:r>
        </a:p>
        <a:p>
          <a:r>
            <a:rPr lang="en-US" sz="800"/>
            <a:t> </a:t>
          </a:r>
        </a:p>
        <a:p>
          <a:r>
            <a:rPr lang="en-US" sz="800"/>
            <a:t> B. Justification: Enrolment Rate based on Community Mapping     </a:t>
          </a:r>
        </a:p>
        <a:p>
          <a:r>
            <a:rPr lang="en-US" sz="800"/>
            <a:t>  1. Marginal: At least 85% Inc.      </a:t>
          </a:r>
        </a:p>
        <a:p>
          <a:r>
            <a:rPr lang="en-US" sz="800"/>
            <a:t>  2. Average: At least 90% Inc.       </a:t>
          </a:r>
        </a:p>
        <a:p>
          <a:r>
            <a:rPr lang="en-US" sz="800"/>
            <a:t>   3. High: At least 95% Inc.</a:t>
          </a:r>
        </a:p>
      </xdr:txBody>
    </xdr:sp>
    <xdr:clientData/>
  </xdr:twoCellAnchor>
  <xdr:twoCellAnchor>
    <xdr:from>
      <xdr:col>4</xdr:col>
      <xdr:colOff>33131</xdr:colOff>
      <xdr:row>16</xdr:row>
      <xdr:rowOff>49695</xdr:rowOff>
    </xdr:from>
    <xdr:to>
      <xdr:col>4</xdr:col>
      <xdr:colOff>1595231</xdr:colOff>
      <xdr:row>21</xdr:row>
      <xdr:rowOff>62533</xdr:rowOff>
    </xdr:to>
    <xdr:sp macro="" textlink="">
      <xdr:nvSpPr>
        <xdr:cNvPr id="24" name="TextBox 23"/>
        <xdr:cNvSpPr txBox="1"/>
      </xdr:nvSpPr>
      <xdr:spPr>
        <a:xfrm>
          <a:off x="3347831" y="3421545"/>
          <a:ext cx="1562100" cy="92723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                                                                      1. Marginal: At least 5% dec.                                             2. Average: At least 2% dec.                                              3. High: Has 0 Dropout rate or less than 2%</a:t>
          </a:r>
        </a:p>
      </xdr:txBody>
    </xdr:sp>
    <xdr:clientData/>
  </xdr:twoCellAnchor>
  <xdr:twoCellAnchor>
    <xdr:from>
      <xdr:col>4</xdr:col>
      <xdr:colOff>66261</xdr:colOff>
      <xdr:row>22</xdr:row>
      <xdr:rowOff>132522</xdr:rowOff>
    </xdr:from>
    <xdr:to>
      <xdr:col>4</xdr:col>
      <xdr:colOff>1590261</xdr:colOff>
      <xdr:row>27</xdr:row>
      <xdr:rowOff>94422</xdr:rowOff>
    </xdr:to>
    <xdr:sp macro="" textlink="">
      <xdr:nvSpPr>
        <xdr:cNvPr id="25" name="TextBox 24"/>
        <xdr:cNvSpPr txBox="1"/>
      </xdr:nvSpPr>
      <xdr:spPr>
        <a:xfrm>
          <a:off x="3380961" y="4609272"/>
          <a:ext cx="1524000" cy="914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0 - No evidence                                </a:t>
          </a:r>
        </a:p>
        <a:p>
          <a:r>
            <a:rPr lang="en-US" sz="900"/>
            <a:t>1-Marginal: At least 5% Inc.                                         2. Average: At least 7% Inc.                                             3. High: At least 10% Inc. </a:t>
          </a:r>
        </a:p>
        <a:p>
          <a:r>
            <a:rPr lang="en-US" sz="900"/>
            <a:t>or CR 95%                                      </a:t>
          </a:r>
        </a:p>
      </xdr:txBody>
    </xdr:sp>
    <xdr:clientData/>
  </xdr:twoCellAnchor>
  <xdr:twoCellAnchor>
    <xdr:from>
      <xdr:col>4</xdr:col>
      <xdr:colOff>49696</xdr:colOff>
      <xdr:row>28</xdr:row>
      <xdr:rowOff>41413</xdr:rowOff>
    </xdr:from>
    <xdr:to>
      <xdr:col>4</xdr:col>
      <xdr:colOff>1573696</xdr:colOff>
      <xdr:row>33</xdr:row>
      <xdr:rowOff>60463</xdr:rowOff>
    </xdr:to>
    <xdr:sp macro="" textlink="">
      <xdr:nvSpPr>
        <xdr:cNvPr id="26" name="TextBox 25"/>
        <xdr:cNvSpPr txBox="1"/>
      </xdr:nvSpPr>
      <xdr:spPr>
        <a:xfrm>
          <a:off x="3364396" y="5661163"/>
          <a:ext cx="1524000" cy="971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0 - No evidence                               </a:t>
          </a:r>
        </a:p>
        <a:p>
          <a:r>
            <a:rPr lang="en-US" sz="900"/>
            <a:t>1-Marginal: At least 5% Inc                                             2. Average: At least 7% Inc                                         3. High: At least 10% Inc</a:t>
          </a:r>
        </a:p>
        <a:p>
          <a:r>
            <a:rPr lang="en-US" sz="900"/>
            <a:t>or CSR 95%</a:t>
          </a:r>
        </a:p>
      </xdr:txBody>
    </xdr:sp>
    <xdr:clientData/>
  </xdr:twoCellAnchor>
  <xdr:twoCellAnchor>
    <xdr:from>
      <xdr:col>4</xdr:col>
      <xdr:colOff>33132</xdr:colOff>
      <xdr:row>34</xdr:row>
      <xdr:rowOff>24850</xdr:rowOff>
    </xdr:from>
    <xdr:to>
      <xdr:col>4</xdr:col>
      <xdr:colOff>1595233</xdr:colOff>
      <xdr:row>39</xdr:row>
      <xdr:rowOff>298175</xdr:rowOff>
    </xdr:to>
    <xdr:sp macro="" textlink="">
      <xdr:nvSpPr>
        <xdr:cNvPr id="27" name="TextBox 26"/>
        <xdr:cNvSpPr txBox="1"/>
      </xdr:nvSpPr>
      <xdr:spPr>
        <a:xfrm>
          <a:off x="3347832" y="6787600"/>
          <a:ext cx="1562101" cy="1730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Option 1</a:t>
          </a:r>
        </a:p>
        <a:p>
          <a:r>
            <a:rPr lang="en-US" sz="800"/>
            <a:t>Elementary-Baseline 67%</a:t>
          </a:r>
        </a:p>
        <a:p>
          <a:r>
            <a:rPr lang="en-US" sz="800"/>
            <a:t>1-Marginal: At least</a:t>
          </a:r>
          <a:r>
            <a:rPr lang="en-US" sz="800" baseline="0"/>
            <a:t> 2% Inc.</a:t>
          </a:r>
        </a:p>
        <a:p>
          <a:r>
            <a:rPr lang="en-US" sz="800" baseline="0"/>
            <a:t>2-Average- At least 5% Inc.</a:t>
          </a:r>
        </a:p>
        <a:p>
          <a:r>
            <a:rPr lang="en-US" sz="800" baseline="0"/>
            <a:t>3- High- With 7% Inc. or 75% Inc.</a:t>
          </a:r>
        </a:p>
        <a:p>
          <a:r>
            <a:rPr lang="en-US" sz="800" baseline="0"/>
            <a:t>Secondary- Baseline 48%</a:t>
          </a:r>
        </a:p>
        <a:p>
          <a:r>
            <a:rPr lang="en-US" sz="800" baseline="0"/>
            <a:t>1-Marginal: At least 7% Inc.</a:t>
          </a:r>
        </a:p>
        <a:p>
          <a:r>
            <a:rPr lang="en-US" sz="800" baseline="0"/>
            <a:t>2-Average: At least 8% Inc.</a:t>
          </a:r>
        </a:p>
        <a:p>
          <a:r>
            <a:rPr lang="en-US" sz="800" baseline="0"/>
            <a:t>3-High: With 10% Inc. or 75% Inc</a:t>
          </a:r>
        </a:p>
        <a:p>
          <a:r>
            <a:rPr lang="en-US" sz="800" baseline="0"/>
            <a:t>Option 2</a:t>
          </a:r>
        </a:p>
        <a:p>
          <a:r>
            <a:rPr lang="en-US" sz="800"/>
            <a:t>1-Marginal: 26-50% Inc.</a:t>
          </a:r>
        </a:p>
        <a:p>
          <a:r>
            <a:rPr lang="en-US" sz="800"/>
            <a:t>2-Average: 51-75%</a:t>
          </a:r>
          <a:r>
            <a:rPr lang="en-US" sz="800" baseline="0"/>
            <a:t> Inc.</a:t>
          </a:r>
        </a:p>
        <a:p>
          <a:r>
            <a:rPr lang="en-US" sz="800" baseline="0"/>
            <a:t>3-High: 76-100% Inc.</a:t>
          </a:r>
          <a:endParaRPr lang="en-US" sz="800"/>
        </a:p>
      </xdr:txBody>
    </xdr:sp>
    <xdr:clientData/>
  </xdr:twoCellAnchor>
  <xdr:twoCellAnchor editAs="oneCell">
    <xdr:from>
      <xdr:col>0</xdr:col>
      <xdr:colOff>38100</xdr:colOff>
      <xdr:row>0</xdr:row>
      <xdr:rowOff>0</xdr:rowOff>
    </xdr:from>
    <xdr:to>
      <xdr:col>1</xdr:col>
      <xdr:colOff>180974</xdr:colOff>
      <xdr:row>4</xdr:row>
      <xdr:rowOff>304800</xdr:rowOff>
    </xdr:to>
    <xdr:pic>
      <xdr:nvPicPr>
        <xdr:cNvPr id="28" name="Picture 27"/>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8100" y="0"/>
          <a:ext cx="990599" cy="876300"/>
        </a:xfrm>
        <a:prstGeom prst="rect">
          <a:avLst/>
        </a:prstGeom>
      </xdr:spPr>
    </xdr:pic>
    <xdr:clientData/>
  </xdr:twoCellAnchor>
  <xdr:twoCellAnchor editAs="oneCell">
    <xdr:from>
      <xdr:col>4</xdr:col>
      <xdr:colOff>1624687</xdr:colOff>
      <xdr:row>0</xdr:row>
      <xdr:rowOff>9525</xdr:rowOff>
    </xdr:from>
    <xdr:to>
      <xdr:col>7</xdr:col>
      <xdr:colOff>609600</xdr:colOff>
      <xdr:row>4</xdr:row>
      <xdr:rowOff>161426</xdr:rowOff>
    </xdr:to>
    <xdr:pic>
      <xdr:nvPicPr>
        <xdr:cNvPr id="29" name="Picture 28"/>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939387" y="9525"/>
          <a:ext cx="1270913" cy="72340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28575</xdr:colOff>
      <xdr:row>101</xdr:row>
      <xdr:rowOff>38100</xdr:rowOff>
    </xdr:from>
    <xdr:to>
      <xdr:col>2</xdr:col>
      <xdr:colOff>800100</xdr:colOff>
      <xdr:row>101</xdr:row>
      <xdr:rowOff>38100</xdr:rowOff>
    </xdr:to>
    <xdr:cxnSp macro="">
      <xdr:nvCxnSpPr>
        <xdr:cNvPr id="3" name="Straight Connector 2"/>
        <xdr:cNvCxnSpPr/>
      </xdr:nvCxnSpPr>
      <xdr:spPr>
        <a:xfrm>
          <a:off x="876300" y="20459700"/>
          <a:ext cx="1733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101</xdr:row>
      <xdr:rowOff>38100</xdr:rowOff>
    </xdr:from>
    <xdr:to>
      <xdr:col>5</xdr:col>
      <xdr:colOff>457200</xdr:colOff>
      <xdr:row>101</xdr:row>
      <xdr:rowOff>38100</xdr:rowOff>
    </xdr:to>
    <xdr:cxnSp macro="">
      <xdr:nvCxnSpPr>
        <xdr:cNvPr id="4" name="Straight Connector 3"/>
        <xdr:cNvCxnSpPr/>
      </xdr:nvCxnSpPr>
      <xdr:spPr>
        <a:xfrm>
          <a:off x="3438525" y="20459700"/>
          <a:ext cx="19716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828675</xdr:colOff>
      <xdr:row>105</xdr:row>
      <xdr:rowOff>38100</xdr:rowOff>
    </xdr:from>
    <xdr:to>
      <xdr:col>2</xdr:col>
      <xdr:colOff>752475</xdr:colOff>
      <xdr:row>105</xdr:row>
      <xdr:rowOff>38100</xdr:rowOff>
    </xdr:to>
    <xdr:cxnSp macro="">
      <xdr:nvCxnSpPr>
        <xdr:cNvPr id="5" name="Straight Connector 4"/>
        <xdr:cNvCxnSpPr/>
      </xdr:nvCxnSpPr>
      <xdr:spPr>
        <a:xfrm>
          <a:off x="828675" y="21221700"/>
          <a:ext cx="17811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76200</xdr:colOff>
      <xdr:row>105</xdr:row>
      <xdr:rowOff>38100</xdr:rowOff>
    </xdr:from>
    <xdr:to>
      <xdr:col>5</xdr:col>
      <xdr:colOff>409575</xdr:colOff>
      <xdr:row>105</xdr:row>
      <xdr:rowOff>38100</xdr:rowOff>
    </xdr:to>
    <xdr:cxnSp macro="">
      <xdr:nvCxnSpPr>
        <xdr:cNvPr id="6" name="Straight Connector 5"/>
        <xdr:cNvCxnSpPr/>
      </xdr:nvCxnSpPr>
      <xdr:spPr>
        <a:xfrm>
          <a:off x="3390900" y="21221700"/>
          <a:ext cx="19716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1123950</xdr:colOff>
      <xdr:row>110</xdr:row>
      <xdr:rowOff>38100</xdr:rowOff>
    </xdr:from>
    <xdr:to>
      <xdr:col>4</xdr:col>
      <xdr:colOff>1076325</xdr:colOff>
      <xdr:row>110</xdr:row>
      <xdr:rowOff>38100</xdr:rowOff>
    </xdr:to>
    <xdr:cxnSp macro="">
      <xdr:nvCxnSpPr>
        <xdr:cNvPr id="7" name="Straight Connector 6"/>
        <xdr:cNvCxnSpPr/>
      </xdr:nvCxnSpPr>
      <xdr:spPr>
        <a:xfrm>
          <a:off x="1971675" y="22174200"/>
          <a:ext cx="24193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806823</xdr:colOff>
      <xdr:row>86</xdr:row>
      <xdr:rowOff>67235</xdr:rowOff>
    </xdr:from>
    <xdr:to>
      <xdr:col>7</xdr:col>
      <xdr:colOff>56028</xdr:colOff>
      <xdr:row>95</xdr:row>
      <xdr:rowOff>145676</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273326</xdr:colOff>
      <xdr:row>0</xdr:row>
      <xdr:rowOff>24847</xdr:rowOff>
    </xdr:from>
    <xdr:to>
      <xdr:col>12</xdr:col>
      <xdr:colOff>244337</xdr:colOff>
      <xdr:row>2</xdr:row>
      <xdr:rowOff>84600</xdr:rowOff>
    </xdr:to>
    <xdr:sp macro="" textlink="">
      <xdr:nvSpPr>
        <xdr:cNvPr id="9" name="Left Arrow 8">
          <a:hlinkClick xmlns:r="http://schemas.openxmlformats.org/officeDocument/2006/relationships" r:id="rId2"/>
        </xdr:cNvPr>
        <xdr:cNvSpPr/>
      </xdr:nvSpPr>
      <xdr:spPr>
        <a:xfrm>
          <a:off x="6578876" y="24847"/>
          <a:ext cx="580611" cy="44075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back</a:t>
          </a:r>
        </a:p>
      </xdr:txBody>
    </xdr:sp>
    <xdr:clientData fPrintsWithSheet="0"/>
  </xdr:twoCellAnchor>
  <xdr:twoCellAnchor>
    <xdr:from>
      <xdr:col>4</xdr:col>
      <xdr:colOff>28574</xdr:colOff>
      <xdr:row>34</xdr:row>
      <xdr:rowOff>9525</xdr:rowOff>
    </xdr:from>
    <xdr:to>
      <xdr:col>4</xdr:col>
      <xdr:colOff>1590675</xdr:colOff>
      <xdr:row>39</xdr:row>
      <xdr:rowOff>285750</xdr:rowOff>
    </xdr:to>
    <xdr:sp macro="" textlink="">
      <xdr:nvSpPr>
        <xdr:cNvPr id="10" name="TextBox 9"/>
        <xdr:cNvSpPr txBox="1"/>
      </xdr:nvSpPr>
      <xdr:spPr>
        <a:xfrm>
          <a:off x="3343274" y="6753225"/>
          <a:ext cx="1562101" cy="1743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Option 1</a:t>
          </a:r>
        </a:p>
        <a:p>
          <a:r>
            <a:rPr lang="en-US" sz="800"/>
            <a:t>Elementary-Baseline 67%</a:t>
          </a:r>
        </a:p>
        <a:p>
          <a:r>
            <a:rPr lang="en-US" sz="800"/>
            <a:t>1-Marginal: At least</a:t>
          </a:r>
          <a:r>
            <a:rPr lang="en-US" sz="800" baseline="0"/>
            <a:t> 2% Inc.</a:t>
          </a:r>
        </a:p>
        <a:p>
          <a:r>
            <a:rPr lang="en-US" sz="800" baseline="0"/>
            <a:t>2-Average- At least 5% Inc.</a:t>
          </a:r>
        </a:p>
        <a:p>
          <a:r>
            <a:rPr lang="en-US" sz="800" baseline="0"/>
            <a:t>3- High- With 7% Inc. or 75% Inc.</a:t>
          </a:r>
        </a:p>
        <a:p>
          <a:r>
            <a:rPr lang="en-US" sz="800" baseline="0"/>
            <a:t>Secondary- Baseline 48%</a:t>
          </a:r>
        </a:p>
        <a:p>
          <a:r>
            <a:rPr lang="en-US" sz="800" baseline="0"/>
            <a:t>1-Marginal: At least 7% Inc.</a:t>
          </a:r>
        </a:p>
        <a:p>
          <a:r>
            <a:rPr lang="en-US" sz="800" baseline="0"/>
            <a:t>2-Average: At least 8% Inc.</a:t>
          </a:r>
        </a:p>
        <a:p>
          <a:r>
            <a:rPr lang="en-US" sz="800" baseline="0"/>
            <a:t>3-High: With 10% Inc. or 75% Inc</a:t>
          </a:r>
        </a:p>
        <a:p>
          <a:r>
            <a:rPr lang="en-US" sz="800" baseline="0"/>
            <a:t>Option 2</a:t>
          </a:r>
        </a:p>
        <a:p>
          <a:r>
            <a:rPr lang="en-US" sz="800"/>
            <a:t>1-Marginal: 26-50% Inc.</a:t>
          </a:r>
        </a:p>
        <a:p>
          <a:r>
            <a:rPr lang="en-US" sz="800"/>
            <a:t>2-Average: 51-75%</a:t>
          </a:r>
          <a:r>
            <a:rPr lang="en-US" sz="800" baseline="0"/>
            <a:t> Inc.</a:t>
          </a:r>
        </a:p>
        <a:p>
          <a:r>
            <a:rPr lang="en-US" sz="800" baseline="0"/>
            <a:t>3-High: 76-100% Inc.</a:t>
          </a:r>
          <a:endParaRPr lang="en-US" sz="800"/>
        </a:p>
      </xdr:txBody>
    </xdr:sp>
    <xdr:clientData/>
  </xdr:twoCellAnchor>
  <xdr:twoCellAnchor>
    <xdr:from>
      <xdr:col>4</xdr:col>
      <xdr:colOff>19050</xdr:colOff>
      <xdr:row>28</xdr:row>
      <xdr:rowOff>47625</xdr:rowOff>
    </xdr:from>
    <xdr:to>
      <xdr:col>4</xdr:col>
      <xdr:colOff>1543050</xdr:colOff>
      <xdr:row>33</xdr:row>
      <xdr:rowOff>66675</xdr:rowOff>
    </xdr:to>
    <xdr:sp macro="" textlink="">
      <xdr:nvSpPr>
        <xdr:cNvPr id="11" name="TextBox 10"/>
        <xdr:cNvSpPr txBox="1"/>
      </xdr:nvSpPr>
      <xdr:spPr>
        <a:xfrm>
          <a:off x="3333750" y="5648325"/>
          <a:ext cx="1524000" cy="971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0 - No evidence                               </a:t>
          </a:r>
        </a:p>
        <a:p>
          <a:r>
            <a:rPr lang="en-US" sz="900"/>
            <a:t>1-Marginal: At least 5% Inc                                             2. Average: At least 7% Inc                                         3. High: At least 10% Inc</a:t>
          </a:r>
        </a:p>
        <a:p>
          <a:r>
            <a:rPr lang="en-US" sz="900"/>
            <a:t>or 95%</a:t>
          </a:r>
          <a:r>
            <a:rPr lang="en-US" sz="900" baseline="0"/>
            <a:t> CSR</a:t>
          </a:r>
          <a:endParaRPr lang="en-US" sz="900"/>
        </a:p>
      </xdr:txBody>
    </xdr:sp>
    <xdr:clientData/>
  </xdr:twoCellAnchor>
  <xdr:twoCellAnchor>
    <xdr:from>
      <xdr:col>4</xdr:col>
      <xdr:colOff>47626</xdr:colOff>
      <xdr:row>22</xdr:row>
      <xdr:rowOff>85726</xdr:rowOff>
    </xdr:from>
    <xdr:to>
      <xdr:col>4</xdr:col>
      <xdr:colOff>1571626</xdr:colOff>
      <xdr:row>27</xdr:row>
      <xdr:rowOff>47626</xdr:rowOff>
    </xdr:to>
    <xdr:sp macro="" textlink="">
      <xdr:nvSpPr>
        <xdr:cNvPr id="12" name="TextBox 11"/>
        <xdr:cNvSpPr txBox="1"/>
      </xdr:nvSpPr>
      <xdr:spPr>
        <a:xfrm>
          <a:off x="3362326" y="4543426"/>
          <a:ext cx="1524000" cy="914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0 - No evidence                                </a:t>
          </a:r>
        </a:p>
        <a:p>
          <a:r>
            <a:rPr lang="en-US" sz="900"/>
            <a:t>1-Marginal: At least 5% Inc.                                         2. Average: At least 7% Inc.                                             3. High: At least 10% Inc.   </a:t>
          </a:r>
        </a:p>
        <a:p>
          <a:r>
            <a:rPr lang="en-US" sz="900"/>
            <a:t>or 95%</a:t>
          </a:r>
          <a:r>
            <a:rPr lang="en-US" sz="900" baseline="0"/>
            <a:t> CR</a:t>
          </a:r>
          <a:r>
            <a:rPr lang="en-US" sz="900"/>
            <a:t>                                    </a:t>
          </a:r>
        </a:p>
      </xdr:txBody>
    </xdr:sp>
    <xdr:clientData/>
  </xdr:twoCellAnchor>
  <xdr:twoCellAnchor>
    <xdr:from>
      <xdr:col>4</xdr:col>
      <xdr:colOff>38100</xdr:colOff>
      <xdr:row>16</xdr:row>
      <xdr:rowOff>66675</xdr:rowOff>
    </xdr:from>
    <xdr:to>
      <xdr:col>4</xdr:col>
      <xdr:colOff>1600200</xdr:colOff>
      <xdr:row>21</xdr:row>
      <xdr:rowOff>76200</xdr:rowOff>
    </xdr:to>
    <xdr:sp macro="" textlink="">
      <xdr:nvSpPr>
        <xdr:cNvPr id="13" name="TextBox 12"/>
        <xdr:cNvSpPr txBox="1"/>
      </xdr:nvSpPr>
      <xdr:spPr>
        <a:xfrm>
          <a:off x="3352800" y="3419475"/>
          <a:ext cx="1562100" cy="923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                                                                      1. Marginal: At least 5% dec.                                             2. Average: At least 2% dec.                                              3. High: Has 0 Dropout rate or less than 2%</a:t>
          </a:r>
        </a:p>
      </xdr:txBody>
    </xdr:sp>
    <xdr:clientData/>
  </xdr:twoCellAnchor>
  <xdr:twoCellAnchor>
    <xdr:from>
      <xdr:col>4</xdr:col>
      <xdr:colOff>28576</xdr:colOff>
      <xdr:row>10</xdr:row>
      <xdr:rowOff>9526</xdr:rowOff>
    </xdr:from>
    <xdr:to>
      <xdr:col>4</xdr:col>
      <xdr:colOff>1609726</xdr:colOff>
      <xdr:row>15</xdr:row>
      <xdr:rowOff>371476</xdr:rowOff>
    </xdr:to>
    <xdr:sp macro="" textlink="">
      <xdr:nvSpPr>
        <xdr:cNvPr id="14" name="TextBox 13"/>
        <xdr:cNvSpPr txBox="1"/>
      </xdr:nvSpPr>
      <xdr:spPr>
        <a:xfrm>
          <a:off x="3343276" y="1828801"/>
          <a:ext cx="1581150" cy="1485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A. Enrolment Increase                </a:t>
          </a:r>
        </a:p>
        <a:p>
          <a:r>
            <a:rPr lang="en-US" sz="800"/>
            <a:t> 0- No evidence                                       </a:t>
          </a:r>
        </a:p>
        <a:p>
          <a:r>
            <a:rPr lang="en-US" sz="800"/>
            <a:t>  1- Marginal: At least 5% Inc.                                          </a:t>
          </a:r>
        </a:p>
        <a:p>
          <a:r>
            <a:rPr lang="en-US" sz="800"/>
            <a:t>  2-Average: At least 7% Inc.                                       </a:t>
          </a:r>
        </a:p>
        <a:p>
          <a:r>
            <a:rPr lang="en-US" sz="800"/>
            <a:t>  3-High: At least 10% Inc.       </a:t>
          </a:r>
        </a:p>
        <a:p>
          <a:r>
            <a:rPr lang="en-US" sz="800"/>
            <a:t> </a:t>
          </a:r>
        </a:p>
        <a:p>
          <a:r>
            <a:rPr lang="en-US" sz="800"/>
            <a:t> B. Justification: Enrolment Rate based on Community Mapping     </a:t>
          </a:r>
        </a:p>
        <a:p>
          <a:r>
            <a:rPr lang="en-US" sz="800"/>
            <a:t>  1. Marginal: At least 85% Inc.      </a:t>
          </a:r>
        </a:p>
        <a:p>
          <a:r>
            <a:rPr lang="en-US" sz="800"/>
            <a:t>  2. Average: At least 90% Inc.       </a:t>
          </a:r>
        </a:p>
        <a:p>
          <a:r>
            <a:rPr lang="en-US" sz="800"/>
            <a:t>   3. High: At least 95% Inc.</a:t>
          </a:r>
        </a:p>
      </xdr:txBody>
    </xdr:sp>
    <xdr:clientData/>
  </xdr:twoCellAnchor>
  <xdr:twoCellAnchor editAs="oneCell">
    <xdr:from>
      <xdr:col>0</xdr:col>
      <xdr:colOff>0</xdr:colOff>
      <xdr:row>0</xdr:row>
      <xdr:rowOff>0</xdr:rowOff>
    </xdr:from>
    <xdr:to>
      <xdr:col>1</xdr:col>
      <xdr:colOff>142874</xdr:colOff>
      <xdr:row>4</xdr:row>
      <xdr:rowOff>304800</xdr:rowOff>
    </xdr:to>
    <xdr:pic>
      <xdr:nvPicPr>
        <xdr:cNvPr id="15" name="Picture 14"/>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0"/>
          <a:ext cx="990599" cy="876300"/>
        </a:xfrm>
        <a:prstGeom prst="rect">
          <a:avLst/>
        </a:prstGeom>
      </xdr:spPr>
    </xdr:pic>
    <xdr:clientData/>
  </xdr:twoCellAnchor>
  <xdr:twoCellAnchor editAs="oneCell">
    <xdr:from>
      <xdr:col>4</xdr:col>
      <xdr:colOff>1586587</xdr:colOff>
      <xdr:row>0</xdr:row>
      <xdr:rowOff>9525</xdr:rowOff>
    </xdr:from>
    <xdr:to>
      <xdr:col>7</xdr:col>
      <xdr:colOff>571500</xdr:colOff>
      <xdr:row>4</xdr:row>
      <xdr:rowOff>161426</xdr:rowOff>
    </xdr:to>
    <xdr:pic>
      <xdr:nvPicPr>
        <xdr:cNvPr id="16" name="Picture 15"/>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901287" y="9525"/>
          <a:ext cx="1270913" cy="72340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28575</xdr:colOff>
      <xdr:row>101</xdr:row>
      <xdr:rowOff>38100</xdr:rowOff>
    </xdr:from>
    <xdr:to>
      <xdr:col>2</xdr:col>
      <xdr:colOff>800100</xdr:colOff>
      <xdr:row>101</xdr:row>
      <xdr:rowOff>38100</xdr:rowOff>
    </xdr:to>
    <xdr:cxnSp macro="">
      <xdr:nvCxnSpPr>
        <xdr:cNvPr id="29" name="Straight Connector 28"/>
        <xdr:cNvCxnSpPr/>
      </xdr:nvCxnSpPr>
      <xdr:spPr>
        <a:xfrm>
          <a:off x="876300" y="20554950"/>
          <a:ext cx="1733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101</xdr:row>
      <xdr:rowOff>38100</xdr:rowOff>
    </xdr:from>
    <xdr:to>
      <xdr:col>5</xdr:col>
      <xdr:colOff>457200</xdr:colOff>
      <xdr:row>101</xdr:row>
      <xdr:rowOff>38100</xdr:rowOff>
    </xdr:to>
    <xdr:cxnSp macro="">
      <xdr:nvCxnSpPr>
        <xdr:cNvPr id="30" name="Straight Connector 29"/>
        <xdr:cNvCxnSpPr/>
      </xdr:nvCxnSpPr>
      <xdr:spPr>
        <a:xfrm>
          <a:off x="3438525" y="20554950"/>
          <a:ext cx="19716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828675</xdr:colOff>
      <xdr:row>105</xdr:row>
      <xdr:rowOff>38100</xdr:rowOff>
    </xdr:from>
    <xdr:to>
      <xdr:col>2</xdr:col>
      <xdr:colOff>752475</xdr:colOff>
      <xdr:row>105</xdr:row>
      <xdr:rowOff>38100</xdr:rowOff>
    </xdr:to>
    <xdr:cxnSp macro="">
      <xdr:nvCxnSpPr>
        <xdr:cNvPr id="31" name="Straight Connector 30"/>
        <xdr:cNvCxnSpPr/>
      </xdr:nvCxnSpPr>
      <xdr:spPr>
        <a:xfrm>
          <a:off x="828675" y="21316950"/>
          <a:ext cx="17811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76200</xdr:colOff>
      <xdr:row>105</xdr:row>
      <xdr:rowOff>38100</xdr:rowOff>
    </xdr:from>
    <xdr:to>
      <xdr:col>5</xdr:col>
      <xdr:colOff>409575</xdr:colOff>
      <xdr:row>105</xdr:row>
      <xdr:rowOff>38100</xdr:rowOff>
    </xdr:to>
    <xdr:cxnSp macro="">
      <xdr:nvCxnSpPr>
        <xdr:cNvPr id="32" name="Straight Connector 31"/>
        <xdr:cNvCxnSpPr/>
      </xdr:nvCxnSpPr>
      <xdr:spPr>
        <a:xfrm>
          <a:off x="3390900" y="21316950"/>
          <a:ext cx="19716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1123950</xdr:colOff>
      <xdr:row>110</xdr:row>
      <xdr:rowOff>38100</xdr:rowOff>
    </xdr:from>
    <xdr:to>
      <xdr:col>4</xdr:col>
      <xdr:colOff>1076325</xdr:colOff>
      <xdr:row>110</xdr:row>
      <xdr:rowOff>38100</xdr:rowOff>
    </xdr:to>
    <xdr:cxnSp macro="">
      <xdr:nvCxnSpPr>
        <xdr:cNvPr id="33" name="Straight Connector 32"/>
        <xdr:cNvCxnSpPr/>
      </xdr:nvCxnSpPr>
      <xdr:spPr>
        <a:xfrm>
          <a:off x="1971675" y="22269450"/>
          <a:ext cx="24193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806823</xdr:colOff>
      <xdr:row>86</xdr:row>
      <xdr:rowOff>67235</xdr:rowOff>
    </xdr:from>
    <xdr:to>
      <xdr:col>7</xdr:col>
      <xdr:colOff>56028</xdr:colOff>
      <xdr:row>95</xdr:row>
      <xdr:rowOff>145676</xdr:rowOff>
    </xdr:to>
    <xdr:graphicFrame macro="">
      <xdr:nvGraphicFramePr>
        <xdr:cNvPr id="34" name="Chart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273326</xdr:colOff>
      <xdr:row>0</xdr:row>
      <xdr:rowOff>24847</xdr:rowOff>
    </xdr:from>
    <xdr:to>
      <xdr:col>12</xdr:col>
      <xdr:colOff>244337</xdr:colOff>
      <xdr:row>2</xdr:row>
      <xdr:rowOff>84600</xdr:rowOff>
    </xdr:to>
    <xdr:sp macro="" textlink="">
      <xdr:nvSpPr>
        <xdr:cNvPr id="35" name="Left Arrow 34">
          <a:hlinkClick xmlns:r="http://schemas.openxmlformats.org/officeDocument/2006/relationships" r:id="rId2"/>
        </xdr:cNvPr>
        <xdr:cNvSpPr/>
      </xdr:nvSpPr>
      <xdr:spPr>
        <a:xfrm>
          <a:off x="6588401" y="24847"/>
          <a:ext cx="580611" cy="44075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back</a:t>
          </a:r>
        </a:p>
      </xdr:txBody>
    </xdr:sp>
    <xdr:clientData fPrintsWithSheet="0"/>
  </xdr:twoCellAnchor>
  <xdr:twoCellAnchor>
    <xdr:from>
      <xdr:col>4</xdr:col>
      <xdr:colOff>28574</xdr:colOff>
      <xdr:row>34</xdr:row>
      <xdr:rowOff>9525</xdr:rowOff>
    </xdr:from>
    <xdr:to>
      <xdr:col>4</xdr:col>
      <xdr:colOff>1590675</xdr:colOff>
      <xdr:row>39</xdr:row>
      <xdr:rowOff>285750</xdr:rowOff>
    </xdr:to>
    <xdr:sp macro="" textlink="">
      <xdr:nvSpPr>
        <xdr:cNvPr id="36" name="TextBox 35"/>
        <xdr:cNvSpPr txBox="1"/>
      </xdr:nvSpPr>
      <xdr:spPr>
        <a:xfrm>
          <a:off x="3343274" y="6848475"/>
          <a:ext cx="1562101" cy="1743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Option 1</a:t>
          </a:r>
        </a:p>
        <a:p>
          <a:r>
            <a:rPr lang="en-US" sz="800"/>
            <a:t>Elementary-Baseline 67%</a:t>
          </a:r>
        </a:p>
        <a:p>
          <a:r>
            <a:rPr lang="en-US" sz="800"/>
            <a:t>1-Marginal: At least</a:t>
          </a:r>
          <a:r>
            <a:rPr lang="en-US" sz="800" baseline="0"/>
            <a:t> 2% Inc.</a:t>
          </a:r>
        </a:p>
        <a:p>
          <a:r>
            <a:rPr lang="en-US" sz="800" baseline="0"/>
            <a:t>2-Average- At least 5% Inc.</a:t>
          </a:r>
        </a:p>
        <a:p>
          <a:r>
            <a:rPr lang="en-US" sz="800" baseline="0"/>
            <a:t>3- High- With 7% Inc. or 75% Inc.</a:t>
          </a:r>
        </a:p>
        <a:p>
          <a:r>
            <a:rPr lang="en-US" sz="800" baseline="0"/>
            <a:t>Secondary- Baseline 48%</a:t>
          </a:r>
        </a:p>
        <a:p>
          <a:r>
            <a:rPr lang="en-US" sz="800" baseline="0"/>
            <a:t>1-Marginal: At least 7% Inc.</a:t>
          </a:r>
        </a:p>
        <a:p>
          <a:r>
            <a:rPr lang="en-US" sz="800" baseline="0"/>
            <a:t>2-Average: At least 8% Inc.</a:t>
          </a:r>
        </a:p>
        <a:p>
          <a:r>
            <a:rPr lang="en-US" sz="800" baseline="0"/>
            <a:t>3-High: With 10% Inc. or 75% Inc</a:t>
          </a:r>
        </a:p>
        <a:p>
          <a:r>
            <a:rPr lang="en-US" sz="800" baseline="0"/>
            <a:t>Option 2</a:t>
          </a:r>
        </a:p>
        <a:p>
          <a:r>
            <a:rPr lang="en-US" sz="800"/>
            <a:t>1-Marginal: 26-50% Inc.</a:t>
          </a:r>
        </a:p>
        <a:p>
          <a:r>
            <a:rPr lang="en-US" sz="800"/>
            <a:t>2-Average: 51-75%</a:t>
          </a:r>
          <a:r>
            <a:rPr lang="en-US" sz="800" baseline="0"/>
            <a:t> Inc.</a:t>
          </a:r>
        </a:p>
        <a:p>
          <a:r>
            <a:rPr lang="en-US" sz="800" baseline="0"/>
            <a:t>3-High: 76-100% Inc.</a:t>
          </a:r>
          <a:endParaRPr lang="en-US" sz="800"/>
        </a:p>
      </xdr:txBody>
    </xdr:sp>
    <xdr:clientData/>
  </xdr:twoCellAnchor>
  <xdr:twoCellAnchor>
    <xdr:from>
      <xdr:col>4</xdr:col>
      <xdr:colOff>19050</xdr:colOff>
      <xdr:row>28</xdr:row>
      <xdr:rowOff>47625</xdr:rowOff>
    </xdr:from>
    <xdr:to>
      <xdr:col>4</xdr:col>
      <xdr:colOff>1543050</xdr:colOff>
      <xdr:row>33</xdr:row>
      <xdr:rowOff>66675</xdr:rowOff>
    </xdr:to>
    <xdr:sp macro="" textlink="">
      <xdr:nvSpPr>
        <xdr:cNvPr id="37" name="TextBox 36"/>
        <xdr:cNvSpPr txBox="1"/>
      </xdr:nvSpPr>
      <xdr:spPr>
        <a:xfrm>
          <a:off x="3333750" y="5743575"/>
          <a:ext cx="1524000" cy="971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0 - No evidence                               </a:t>
          </a:r>
        </a:p>
        <a:p>
          <a:r>
            <a:rPr lang="en-US" sz="900"/>
            <a:t>1-Marginal: At least 5% Inc                                             2. Average: At least 7% Inc                                         3. High: At least 10% Inc</a:t>
          </a:r>
        </a:p>
        <a:p>
          <a:r>
            <a:rPr lang="en-US" sz="900"/>
            <a:t>or 95% CSR</a:t>
          </a:r>
        </a:p>
      </xdr:txBody>
    </xdr:sp>
    <xdr:clientData/>
  </xdr:twoCellAnchor>
  <xdr:twoCellAnchor>
    <xdr:from>
      <xdr:col>4</xdr:col>
      <xdr:colOff>47626</xdr:colOff>
      <xdr:row>22</xdr:row>
      <xdr:rowOff>85726</xdr:rowOff>
    </xdr:from>
    <xdr:to>
      <xdr:col>4</xdr:col>
      <xdr:colOff>1571626</xdr:colOff>
      <xdr:row>27</xdr:row>
      <xdr:rowOff>47626</xdr:rowOff>
    </xdr:to>
    <xdr:sp macro="" textlink="">
      <xdr:nvSpPr>
        <xdr:cNvPr id="38" name="TextBox 37"/>
        <xdr:cNvSpPr txBox="1"/>
      </xdr:nvSpPr>
      <xdr:spPr>
        <a:xfrm>
          <a:off x="3362326" y="4638676"/>
          <a:ext cx="1524000" cy="914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 0 - No evidence                                </a:t>
          </a:r>
        </a:p>
        <a:p>
          <a:r>
            <a:rPr lang="en-US" sz="900"/>
            <a:t>1-Marginal: At least 5% Inc.                                         2. Average: At least 7% Inc.                                             3. High: At least 10% Inc.    </a:t>
          </a:r>
        </a:p>
        <a:p>
          <a:r>
            <a:rPr lang="en-US" sz="900"/>
            <a:t>or 95% CR                                   </a:t>
          </a:r>
        </a:p>
      </xdr:txBody>
    </xdr:sp>
    <xdr:clientData/>
  </xdr:twoCellAnchor>
  <xdr:twoCellAnchor>
    <xdr:from>
      <xdr:col>4</xdr:col>
      <xdr:colOff>38100</xdr:colOff>
      <xdr:row>16</xdr:row>
      <xdr:rowOff>66675</xdr:rowOff>
    </xdr:from>
    <xdr:to>
      <xdr:col>4</xdr:col>
      <xdr:colOff>1600200</xdr:colOff>
      <xdr:row>21</xdr:row>
      <xdr:rowOff>76200</xdr:rowOff>
    </xdr:to>
    <xdr:sp macro="" textlink="">
      <xdr:nvSpPr>
        <xdr:cNvPr id="39" name="TextBox 38"/>
        <xdr:cNvSpPr txBox="1"/>
      </xdr:nvSpPr>
      <xdr:spPr>
        <a:xfrm>
          <a:off x="3352800" y="3514725"/>
          <a:ext cx="1562100" cy="923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                                                                   1. Marginal: At least 5% dec.                                             2. Average: At least 2% dec.                                              3. High: Has 0 Dropout rate or less than 2%</a:t>
          </a:r>
        </a:p>
      </xdr:txBody>
    </xdr:sp>
    <xdr:clientData/>
  </xdr:twoCellAnchor>
  <xdr:twoCellAnchor>
    <xdr:from>
      <xdr:col>4</xdr:col>
      <xdr:colOff>28576</xdr:colOff>
      <xdr:row>10</xdr:row>
      <xdr:rowOff>9526</xdr:rowOff>
    </xdr:from>
    <xdr:to>
      <xdr:col>4</xdr:col>
      <xdr:colOff>1609726</xdr:colOff>
      <xdr:row>15</xdr:row>
      <xdr:rowOff>371476</xdr:rowOff>
    </xdr:to>
    <xdr:sp macro="" textlink="">
      <xdr:nvSpPr>
        <xdr:cNvPr id="40" name="TextBox 39"/>
        <xdr:cNvSpPr txBox="1"/>
      </xdr:nvSpPr>
      <xdr:spPr>
        <a:xfrm>
          <a:off x="3343276" y="1924051"/>
          <a:ext cx="1581150" cy="1485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A. Enrolment Increase                </a:t>
          </a:r>
        </a:p>
        <a:p>
          <a:r>
            <a:rPr lang="en-US" sz="800"/>
            <a:t> 0- No evidence                                       </a:t>
          </a:r>
        </a:p>
        <a:p>
          <a:r>
            <a:rPr lang="en-US" sz="800"/>
            <a:t>  1- Marginal: At least 5% Inc.                                          </a:t>
          </a:r>
        </a:p>
        <a:p>
          <a:r>
            <a:rPr lang="en-US" sz="800"/>
            <a:t>  2-Average: At least 7% Inc.                                       </a:t>
          </a:r>
        </a:p>
        <a:p>
          <a:r>
            <a:rPr lang="en-US" sz="800"/>
            <a:t>  3-High: At least 10% Inc.       </a:t>
          </a:r>
        </a:p>
        <a:p>
          <a:r>
            <a:rPr lang="en-US" sz="800"/>
            <a:t> </a:t>
          </a:r>
        </a:p>
        <a:p>
          <a:r>
            <a:rPr lang="en-US" sz="800"/>
            <a:t> B. Justification: Enrolment Rate based on Community Mapping     </a:t>
          </a:r>
        </a:p>
        <a:p>
          <a:r>
            <a:rPr lang="en-US" sz="800"/>
            <a:t>  1. Marginal: At least 85% Inc.      </a:t>
          </a:r>
        </a:p>
        <a:p>
          <a:r>
            <a:rPr lang="en-US" sz="800"/>
            <a:t>  2. Average: At least 90% Inc.       </a:t>
          </a:r>
        </a:p>
        <a:p>
          <a:r>
            <a:rPr lang="en-US" sz="800"/>
            <a:t>   3. High: At least 95% Inc.</a:t>
          </a:r>
        </a:p>
      </xdr:txBody>
    </xdr:sp>
    <xdr:clientData/>
  </xdr:twoCellAnchor>
  <xdr:twoCellAnchor editAs="oneCell">
    <xdr:from>
      <xdr:col>0</xdr:col>
      <xdr:colOff>34636</xdr:colOff>
      <xdr:row>0</xdr:row>
      <xdr:rowOff>0</xdr:rowOff>
    </xdr:from>
    <xdr:to>
      <xdr:col>1</xdr:col>
      <xdr:colOff>176644</xdr:colOff>
      <xdr:row>4</xdr:row>
      <xdr:rowOff>183573</xdr:rowOff>
    </xdr:to>
    <xdr:pic>
      <xdr:nvPicPr>
        <xdr:cNvPr id="14" name="Picture 1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4636" y="0"/>
          <a:ext cx="990599" cy="876300"/>
        </a:xfrm>
        <a:prstGeom prst="rect">
          <a:avLst/>
        </a:prstGeom>
      </xdr:spPr>
    </xdr:pic>
    <xdr:clientData/>
  </xdr:twoCellAnchor>
  <xdr:twoCellAnchor editAs="oneCell">
    <xdr:from>
      <xdr:col>4</xdr:col>
      <xdr:colOff>1628150</xdr:colOff>
      <xdr:row>0</xdr:row>
      <xdr:rowOff>9525</xdr:rowOff>
    </xdr:from>
    <xdr:to>
      <xdr:col>7</xdr:col>
      <xdr:colOff>604404</xdr:colOff>
      <xdr:row>4</xdr:row>
      <xdr:rowOff>40199</xdr:rowOff>
    </xdr:to>
    <xdr:pic>
      <xdr:nvPicPr>
        <xdr:cNvPr id="15" name="Picture 14"/>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935923" y="9525"/>
          <a:ext cx="1270913" cy="72340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28575</xdr:colOff>
      <xdr:row>104</xdr:row>
      <xdr:rowOff>38100</xdr:rowOff>
    </xdr:from>
    <xdr:to>
      <xdr:col>2</xdr:col>
      <xdr:colOff>800100</xdr:colOff>
      <xdr:row>104</xdr:row>
      <xdr:rowOff>38100</xdr:rowOff>
    </xdr:to>
    <xdr:cxnSp macro="">
      <xdr:nvCxnSpPr>
        <xdr:cNvPr id="2" name="Straight Connector 1"/>
        <xdr:cNvCxnSpPr/>
      </xdr:nvCxnSpPr>
      <xdr:spPr>
        <a:xfrm>
          <a:off x="876300" y="20497800"/>
          <a:ext cx="1733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104</xdr:row>
      <xdr:rowOff>38100</xdr:rowOff>
    </xdr:from>
    <xdr:to>
      <xdr:col>5</xdr:col>
      <xdr:colOff>457200</xdr:colOff>
      <xdr:row>104</xdr:row>
      <xdr:rowOff>38100</xdr:rowOff>
    </xdr:to>
    <xdr:cxnSp macro="">
      <xdr:nvCxnSpPr>
        <xdr:cNvPr id="3" name="Straight Connector 2"/>
        <xdr:cNvCxnSpPr/>
      </xdr:nvCxnSpPr>
      <xdr:spPr>
        <a:xfrm>
          <a:off x="3495675" y="20497800"/>
          <a:ext cx="19621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828675</xdr:colOff>
      <xdr:row>108</xdr:row>
      <xdr:rowOff>38100</xdr:rowOff>
    </xdr:from>
    <xdr:to>
      <xdr:col>2</xdr:col>
      <xdr:colOff>752475</xdr:colOff>
      <xdr:row>108</xdr:row>
      <xdr:rowOff>38100</xdr:rowOff>
    </xdr:to>
    <xdr:cxnSp macro="">
      <xdr:nvCxnSpPr>
        <xdr:cNvPr id="4" name="Straight Connector 3"/>
        <xdr:cNvCxnSpPr/>
      </xdr:nvCxnSpPr>
      <xdr:spPr>
        <a:xfrm>
          <a:off x="828675" y="21259800"/>
          <a:ext cx="17811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76200</xdr:colOff>
      <xdr:row>108</xdr:row>
      <xdr:rowOff>38100</xdr:rowOff>
    </xdr:from>
    <xdr:to>
      <xdr:col>5</xdr:col>
      <xdr:colOff>409575</xdr:colOff>
      <xdr:row>108</xdr:row>
      <xdr:rowOff>38100</xdr:rowOff>
    </xdr:to>
    <xdr:cxnSp macro="">
      <xdr:nvCxnSpPr>
        <xdr:cNvPr id="5" name="Straight Connector 4"/>
        <xdr:cNvCxnSpPr/>
      </xdr:nvCxnSpPr>
      <xdr:spPr>
        <a:xfrm>
          <a:off x="3448050" y="21259800"/>
          <a:ext cx="19621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1123950</xdr:colOff>
      <xdr:row>113</xdr:row>
      <xdr:rowOff>38100</xdr:rowOff>
    </xdr:from>
    <xdr:to>
      <xdr:col>4</xdr:col>
      <xdr:colOff>1076325</xdr:colOff>
      <xdr:row>113</xdr:row>
      <xdr:rowOff>38100</xdr:rowOff>
    </xdr:to>
    <xdr:cxnSp macro="">
      <xdr:nvCxnSpPr>
        <xdr:cNvPr id="6" name="Straight Connector 5"/>
        <xdr:cNvCxnSpPr/>
      </xdr:nvCxnSpPr>
      <xdr:spPr>
        <a:xfrm>
          <a:off x="1971675" y="22212300"/>
          <a:ext cx="2476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273326</xdr:colOff>
      <xdr:row>0</xdr:row>
      <xdr:rowOff>24847</xdr:rowOff>
    </xdr:from>
    <xdr:to>
      <xdr:col>15</xdr:col>
      <xdr:colOff>8659</xdr:colOff>
      <xdr:row>2</xdr:row>
      <xdr:rowOff>84600</xdr:rowOff>
    </xdr:to>
    <xdr:sp macro="" textlink="">
      <xdr:nvSpPr>
        <xdr:cNvPr id="7" name="Left Arrow 6">
          <a:hlinkClick xmlns:r="http://schemas.openxmlformats.org/officeDocument/2006/relationships" r:id="rId1"/>
        </xdr:cNvPr>
        <xdr:cNvSpPr/>
      </xdr:nvSpPr>
      <xdr:spPr>
        <a:xfrm>
          <a:off x="7131326" y="24847"/>
          <a:ext cx="706883" cy="44075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back</a:t>
          </a:r>
        </a:p>
      </xdr:txBody>
    </xdr:sp>
    <xdr:clientData fPrintsWithSheet="0"/>
  </xdr:twoCellAnchor>
  <xdr:twoCellAnchor>
    <xdr:from>
      <xdr:col>4</xdr:col>
      <xdr:colOff>24850</xdr:colOff>
      <xdr:row>11</xdr:row>
      <xdr:rowOff>41413</xdr:rowOff>
    </xdr:from>
    <xdr:to>
      <xdr:col>4</xdr:col>
      <xdr:colOff>1606828</xdr:colOff>
      <xdr:row>16</xdr:row>
      <xdr:rowOff>400879</xdr:rowOff>
    </xdr:to>
    <xdr:sp macro="" textlink="">
      <xdr:nvSpPr>
        <xdr:cNvPr id="8" name="TextBox 7"/>
        <xdr:cNvSpPr txBox="1"/>
      </xdr:nvSpPr>
      <xdr:spPr>
        <a:xfrm>
          <a:off x="3396700" y="2384563"/>
          <a:ext cx="1581978" cy="14834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A. Enrolment Increase                </a:t>
          </a:r>
        </a:p>
        <a:p>
          <a:r>
            <a:rPr lang="en-US" sz="800"/>
            <a:t> 0- No evidence                                       </a:t>
          </a:r>
        </a:p>
        <a:p>
          <a:r>
            <a:rPr lang="en-US" sz="800"/>
            <a:t>  1- Marginal: At least 5% Inc.                                          </a:t>
          </a:r>
        </a:p>
        <a:p>
          <a:r>
            <a:rPr lang="en-US" sz="800"/>
            <a:t>  2-Average: At least 7% Inc.                                       </a:t>
          </a:r>
        </a:p>
        <a:p>
          <a:r>
            <a:rPr lang="en-US" sz="800"/>
            <a:t>  3-High: At least 10% Inc.       </a:t>
          </a:r>
        </a:p>
        <a:p>
          <a:r>
            <a:rPr lang="en-US" sz="800"/>
            <a:t> </a:t>
          </a:r>
        </a:p>
        <a:p>
          <a:r>
            <a:rPr lang="en-US" sz="800"/>
            <a:t> B. Justification: Enrolment Rate based on Community Mapping     </a:t>
          </a:r>
        </a:p>
        <a:p>
          <a:r>
            <a:rPr lang="en-US" sz="800"/>
            <a:t>  1. Marginal: At least 85%      </a:t>
          </a:r>
        </a:p>
        <a:p>
          <a:r>
            <a:rPr lang="en-US" sz="800"/>
            <a:t>  2. Average: At least 90%   </a:t>
          </a:r>
        </a:p>
        <a:p>
          <a:r>
            <a:rPr lang="en-US" sz="800"/>
            <a:t>   3. High: At least 95% </a:t>
          </a:r>
        </a:p>
      </xdr:txBody>
    </xdr:sp>
    <xdr:clientData/>
  </xdr:twoCellAnchor>
  <xdr:twoCellAnchor>
    <xdr:from>
      <xdr:col>4</xdr:col>
      <xdr:colOff>33131</xdr:colOff>
      <xdr:row>17</xdr:row>
      <xdr:rowOff>49695</xdr:rowOff>
    </xdr:from>
    <xdr:to>
      <xdr:col>4</xdr:col>
      <xdr:colOff>1595231</xdr:colOff>
      <xdr:row>22</xdr:row>
      <xdr:rowOff>62533</xdr:rowOff>
    </xdr:to>
    <xdr:sp macro="" textlink="">
      <xdr:nvSpPr>
        <xdr:cNvPr id="9" name="TextBox 8"/>
        <xdr:cNvSpPr txBox="1"/>
      </xdr:nvSpPr>
      <xdr:spPr>
        <a:xfrm>
          <a:off x="3404981" y="3926370"/>
          <a:ext cx="1562100" cy="92723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                                                                    1. Marginal: At least 5% dec.                                             2. Average: At least 2% dec.                                              3. High: Has 0 Dropout rate or less than 2%</a:t>
          </a:r>
        </a:p>
      </xdr:txBody>
    </xdr:sp>
    <xdr:clientData/>
  </xdr:twoCellAnchor>
  <xdr:twoCellAnchor>
    <xdr:from>
      <xdr:col>4</xdr:col>
      <xdr:colOff>33132</xdr:colOff>
      <xdr:row>35</xdr:row>
      <xdr:rowOff>14384</xdr:rowOff>
    </xdr:from>
    <xdr:to>
      <xdr:col>4</xdr:col>
      <xdr:colOff>1595233</xdr:colOff>
      <xdr:row>40</xdr:row>
      <xdr:rowOff>366347</xdr:rowOff>
    </xdr:to>
    <xdr:sp macro="" textlink="">
      <xdr:nvSpPr>
        <xdr:cNvPr id="10" name="TextBox 9"/>
        <xdr:cNvSpPr txBox="1"/>
      </xdr:nvSpPr>
      <xdr:spPr>
        <a:xfrm>
          <a:off x="3403517" y="5949192"/>
          <a:ext cx="1562101" cy="23302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Option 1</a:t>
          </a:r>
        </a:p>
        <a:p>
          <a:r>
            <a:rPr lang="en-US" sz="800"/>
            <a:t>Elementary-Baseline 67%</a:t>
          </a:r>
        </a:p>
        <a:p>
          <a:r>
            <a:rPr lang="en-US" sz="800"/>
            <a:t>1-Marginal: At least</a:t>
          </a:r>
          <a:r>
            <a:rPr lang="en-US" sz="800" baseline="0"/>
            <a:t> 2% Inc.</a:t>
          </a:r>
        </a:p>
        <a:p>
          <a:r>
            <a:rPr lang="en-US" sz="800" baseline="0"/>
            <a:t>2-Average- At least 5% Inc.</a:t>
          </a:r>
        </a:p>
        <a:p>
          <a:r>
            <a:rPr lang="en-US" sz="800" baseline="0"/>
            <a:t>3- High- With 7% Inc. or 75% Inc.</a:t>
          </a:r>
        </a:p>
        <a:p>
          <a:r>
            <a:rPr lang="en-US" sz="800" baseline="0"/>
            <a:t>Secondary- Baseline 48%</a:t>
          </a:r>
        </a:p>
        <a:p>
          <a:r>
            <a:rPr lang="en-US" sz="800" baseline="0"/>
            <a:t>1-Marginal: At least 7% Inc.</a:t>
          </a:r>
        </a:p>
        <a:p>
          <a:r>
            <a:rPr lang="en-US" sz="800" baseline="0"/>
            <a:t>2-Average: At least 8% Inc.</a:t>
          </a:r>
        </a:p>
        <a:p>
          <a:r>
            <a:rPr lang="en-US" sz="800" baseline="0"/>
            <a:t>3-High: With 10% Inc. or 75% Inc</a:t>
          </a:r>
        </a:p>
        <a:p>
          <a:r>
            <a:rPr lang="en-US" sz="800" baseline="0"/>
            <a:t>Option 2</a:t>
          </a:r>
        </a:p>
        <a:p>
          <a:r>
            <a:rPr lang="en-US" sz="800"/>
            <a:t>1-Marginal: 26-50% Inc.</a:t>
          </a:r>
        </a:p>
        <a:p>
          <a:r>
            <a:rPr lang="en-US" sz="800"/>
            <a:t>2-Average: 51-75%</a:t>
          </a:r>
          <a:r>
            <a:rPr lang="en-US" sz="800" baseline="0"/>
            <a:t> Inc.</a:t>
          </a:r>
        </a:p>
        <a:p>
          <a:r>
            <a:rPr lang="en-US" sz="800" baseline="0"/>
            <a:t>3-High: 76-100% Inc.</a:t>
          </a:r>
        </a:p>
        <a:p>
          <a:r>
            <a:rPr lang="en-US" sz="800" baseline="0"/>
            <a:t>Option 3 </a:t>
          </a:r>
        </a:p>
        <a:p>
          <a:r>
            <a:rPr lang="en-US" sz="800" baseline="0"/>
            <a:t>Promotion Rate</a:t>
          </a:r>
        </a:p>
        <a:p>
          <a:r>
            <a:rPr lang="en-US" sz="800">
              <a:solidFill>
                <a:schemeClr val="dk1"/>
              </a:solidFill>
              <a:effectLst/>
              <a:latin typeface="+mn-lt"/>
              <a:ea typeface="+mn-ea"/>
              <a:cs typeface="+mn-cs"/>
            </a:rPr>
            <a:t>1. Marginal: At least 85%      </a:t>
          </a:r>
          <a:endParaRPr lang="en-US" sz="800">
            <a:effectLst/>
          </a:endParaRPr>
        </a:p>
        <a:p>
          <a:r>
            <a:rPr lang="en-US" sz="800">
              <a:solidFill>
                <a:schemeClr val="dk1"/>
              </a:solidFill>
              <a:effectLst/>
              <a:latin typeface="+mn-lt"/>
              <a:ea typeface="+mn-ea"/>
              <a:cs typeface="+mn-cs"/>
            </a:rPr>
            <a:t>  2. Average: At least 90%   </a:t>
          </a:r>
          <a:endParaRPr lang="en-US" sz="800">
            <a:effectLst/>
          </a:endParaRPr>
        </a:p>
        <a:p>
          <a:r>
            <a:rPr lang="en-US" sz="800">
              <a:solidFill>
                <a:schemeClr val="dk1"/>
              </a:solidFill>
              <a:effectLst/>
              <a:latin typeface="+mn-lt"/>
              <a:ea typeface="+mn-ea"/>
              <a:cs typeface="+mn-cs"/>
            </a:rPr>
            <a:t>   3. High: At least 95% </a:t>
          </a:r>
          <a:endParaRPr lang="en-US" sz="800">
            <a:effectLst/>
          </a:endParaRPr>
        </a:p>
        <a:p>
          <a:endParaRPr lang="en-US" sz="800"/>
        </a:p>
      </xdr:txBody>
    </xdr:sp>
    <xdr:clientData/>
  </xdr:twoCellAnchor>
  <xdr:twoCellAnchor editAs="oneCell">
    <xdr:from>
      <xdr:col>0</xdr:col>
      <xdr:colOff>31750</xdr:colOff>
      <xdr:row>0</xdr:row>
      <xdr:rowOff>0</xdr:rowOff>
    </xdr:from>
    <xdr:to>
      <xdr:col>1</xdr:col>
      <xdr:colOff>173036</xdr:colOff>
      <xdr:row>2</xdr:row>
      <xdr:rowOff>294368</xdr:rowOff>
    </xdr:to>
    <xdr:pic>
      <xdr:nvPicPr>
        <xdr:cNvPr id="11" name="Picture 10"/>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1750" y="0"/>
          <a:ext cx="989011" cy="784225"/>
        </a:xfrm>
        <a:prstGeom prst="rect">
          <a:avLst/>
        </a:prstGeom>
      </xdr:spPr>
    </xdr:pic>
    <xdr:clientData/>
  </xdr:twoCellAnchor>
  <xdr:twoCellAnchor editAs="oneCell">
    <xdr:from>
      <xdr:col>4</xdr:col>
      <xdr:colOff>1615162</xdr:colOff>
      <xdr:row>0</xdr:row>
      <xdr:rowOff>9525</xdr:rowOff>
    </xdr:from>
    <xdr:to>
      <xdr:col>7</xdr:col>
      <xdr:colOff>97847</xdr:colOff>
      <xdr:row>2</xdr:row>
      <xdr:rowOff>254932</xdr:rowOff>
    </xdr:to>
    <xdr:pic>
      <xdr:nvPicPr>
        <xdr:cNvPr id="12" name="Picture 1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987012" y="9525"/>
          <a:ext cx="1263985" cy="659901"/>
        </a:xfrm>
        <a:prstGeom prst="rect">
          <a:avLst/>
        </a:prstGeom>
      </xdr:spPr>
    </xdr:pic>
    <xdr:clientData/>
  </xdr:twoCellAnchor>
  <xdr:twoCellAnchor>
    <xdr:from>
      <xdr:col>4</xdr:col>
      <xdr:colOff>31399</xdr:colOff>
      <xdr:row>23</xdr:row>
      <xdr:rowOff>73940</xdr:rowOff>
    </xdr:from>
    <xdr:to>
      <xdr:col>4</xdr:col>
      <xdr:colOff>1593499</xdr:colOff>
      <xdr:row>28</xdr:row>
      <xdr:rowOff>95438</xdr:rowOff>
    </xdr:to>
    <xdr:sp macro="" textlink="">
      <xdr:nvSpPr>
        <xdr:cNvPr id="14" name="TextBox 13"/>
        <xdr:cNvSpPr txBox="1"/>
      </xdr:nvSpPr>
      <xdr:spPr>
        <a:xfrm>
          <a:off x="3403249" y="5055515"/>
          <a:ext cx="1562100" cy="92637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                                                                    1. Marginal: At least 5% dec.                                             2. Average: At least 2% dec.                                              3. High: Has 0 Dropout rate or less than 2%</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28575</xdr:colOff>
      <xdr:row>103</xdr:row>
      <xdr:rowOff>38100</xdr:rowOff>
    </xdr:from>
    <xdr:to>
      <xdr:col>2</xdr:col>
      <xdr:colOff>800100</xdr:colOff>
      <xdr:row>103</xdr:row>
      <xdr:rowOff>38100</xdr:rowOff>
    </xdr:to>
    <xdr:cxnSp macro="">
      <xdr:nvCxnSpPr>
        <xdr:cNvPr id="2" name="Straight Connector 1"/>
        <xdr:cNvCxnSpPr/>
      </xdr:nvCxnSpPr>
      <xdr:spPr>
        <a:xfrm>
          <a:off x="876300" y="20526375"/>
          <a:ext cx="1733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103</xdr:row>
      <xdr:rowOff>38100</xdr:rowOff>
    </xdr:from>
    <xdr:to>
      <xdr:col>5</xdr:col>
      <xdr:colOff>457200</xdr:colOff>
      <xdr:row>103</xdr:row>
      <xdr:rowOff>38100</xdr:rowOff>
    </xdr:to>
    <xdr:cxnSp macro="">
      <xdr:nvCxnSpPr>
        <xdr:cNvPr id="3" name="Straight Connector 2"/>
        <xdr:cNvCxnSpPr/>
      </xdr:nvCxnSpPr>
      <xdr:spPr>
        <a:xfrm>
          <a:off x="3438525" y="20526375"/>
          <a:ext cx="19621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828675</xdr:colOff>
      <xdr:row>107</xdr:row>
      <xdr:rowOff>38100</xdr:rowOff>
    </xdr:from>
    <xdr:to>
      <xdr:col>2</xdr:col>
      <xdr:colOff>752475</xdr:colOff>
      <xdr:row>107</xdr:row>
      <xdr:rowOff>38100</xdr:rowOff>
    </xdr:to>
    <xdr:cxnSp macro="">
      <xdr:nvCxnSpPr>
        <xdr:cNvPr id="4" name="Straight Connector 3"/>
        <xdr:cNvCxnSpPr/>
      </xdr:nvCxnSpPr>
      <xdr:spPr>
        <a:xfrm>
          <a:off x="828675" y="21288375"/>
          <a:ext cx="17811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76200</xdr:colOff>
      <xdr:row>107</xdr:row>
      <xdr:rowOff>38100</xdr:rowOff>
    </xdr:from>
    <xdr:to>
      <xdr:col>5</xdr:col>
      <xdr:colOff>409575</xdr:colOff>
      <xdr:row>107</xdr:row>
      <xdr:rowOff>38100</xdr:rowOff>
    </xdr:to>
    <xdr:cxnSp macro="">
      <xdr:nvCxnSpPr>
        <xdr:cNvPr id="5" name="Straight Connector 4"/>
        <xdr:cNvCxnSpPr/>
      </xdr:nvCxnSpPr>
      <xdr:spPr>
        <a:xfrm>
          <a:off x="3390900" y="21288375"/>
          <a:ext cx="19621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1123950</xdr:colOff>
      <xdr:row>112</xdr:row>
      <xdr:rowOff>38100</xdr:rowOff>
    </xdr:from>
    <xdr:to>
      <xdr:col>4</xdr:col>
      <xdr:colOff>1076325</xdr:colOff>
      <xdr:row>112</xdr:row>
      <xdr:rowOff>38100</xdr:rowOff>
    </xdr:to>
    <xdr:cxnSp macro="">
      <xdr:nvCxnSpPr>
        <xdr:cNvPr id="6" name="Straight Connector 5"/>
        <xdr:cNvCxnSpPr/>
      </xdr:nvCxnSpPr>
      <xdr:spPr>
        <a:xfrm>
          <a:off x="1971675" y="22240875"/>
          <a:ext cx="24193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273326</xdr:colOff>
      <xdr:row>0</xdr:row>
      <xdr:rowOff>24847</xdr:rowOff>
    </xdr:from>
    <xdr:to>
      <xdr:col>15</xdr:col>
      <xdr:colOff>8659</xdr:colOff>
      <xdr:row>2</xdr:row>
      <xdr:rowOff>84600</xdr:rowOff>
    </xdr:to>
    <xdr:sp macro="" textlink="">
      <xdr:nvSpPr>
        <xdr:cNvPr id="8" name="Left Arrow 7">
          <a:hlinkClick xmlns:r="http://schemas.openxmlformats.org/officeDocument/2006/relationships" r:id="rId1"/>
        </xdr:cNvPr>
        <xdr:cNvSpPr/>
      </xdr:nvSpPr>
      <xdr:spPr>
        <a:xfrm>
          <a:off x="7131326" y="24847"/>
          <a:ext cx="705151" cy="44075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back</a:t>
          </a:r>
        </a:p>
      </xdr:txBody>
    </xdr:sp>
    <xdr:clientData fPrintsWithSheet="0"/>
  </xdr:twoCellAnchor>
  <xdr:twoCellAnchor>
    <xdr:from>
      <xdr:col>4</xdr:col>
      <xdr:colOff>24850</xdr:colOff>
      <xdr:row>11</xdr:row>
      <xdr:rowOff>41413</xdr:rowOff>
    </xdr:from>
    <xdr:to>
      <xdr:col>4</xdr:col>
      <xdr:colOff>1606828</xdr:colOff>
      <xdr:row>16</xdr:row>
      <xdr:rowOff>400879</xdr:rowOff>
    </xdr:to>
    <xdr:sp macro="" textlink="">
      <xdr:nvSpPr>
        <xdr:cNvPr id="9" name="TextBox 8"/>
        <xdr:cNvSpPr txBox="1"/>
      </xdr:nvSpPr>
      <xdr:spPr>
        <a:xfrm>
          <a:off x="3339550" y="1917838"/>
          <a:ext cx="1581978" cy="14834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A. Enrolment Increase                </a:t>
          </a:r>
        </a:p>
        <a:p>
          <a:r>
            <a:rPr lang="en-US" sz="800"/>
            <a:t> 0- No evidence                                       </a:t>
          </a:r>
        </a:p>
        <a:p>
          <a:r>
            <a:rPr lang="en-US" sz="800"/>
            <a:t>  1- Marginal: At least 5% Inc.                                          </a:t>
          </a:r>
        </a:p>
        <a:p>
          <a:r>
            <a:rPr lang="en-US" sz="800"/>
            <a:t>  2-Average: At least 7% Inc.                                       </a:t>
          </a:r>
        </a:p>
        <a:p>
          <a:r>
            <a:rPr lang="en-US" sz="800"/>
            <a:t>  3-High: At least 10% Inc.       </a:t>
          </a:r>
        </a:p>
        <a:p>
          <a:r>
            <a:rPr lang="en-US" sz="800"/>
            <a:t> </a:t>
          </a:r>
        </a:p>
        <a:p>
          <a:r>
            <a:rPr lang="en-US" sz="800"/>
            <a:t> B. Justification: Enrolment Rate based on Community Mapping     </a:t>
          </a:r>
        </a:p>
        <a:p>
          <a:r>
            <a:rPr lang="en-US" sz="800"/>
            <a:t>  1. Marginal: At least 85%      </a:t>
          </a:r>
        </a:p>
        <a:p>
          <a:r>
            <a:rPr lang="en-US" sz="800"/>
            <a:t>  2. Average: At least 90%   </a:t>
          </a:r>
        </a:p>
        <a:p>
          <a:r>
            <a:rPr lang="en-US" sz="800"/>
            <a:t>   3. High: At least 95% </a:t>
          </a:r>
        </a:p>
      </xdr:txBody>
    </xdr:sp>
    <xdr:clientData/>
  </xdr:twoCellAnchor>
  <xdr:twoCellAnchor>
    <xdr:from>
      <xdr:col>4</xdr:col>
      <xdr:colOff>33131</xdr:colOff>
      <xdr:row>17</xdr:row>
      <xdr:rowOff>49695</xdr:rowOff>
    </xdr:from>
    <xdr:to>
      <xdr:col>4</xdr:col>
      <xdr:colOff>1595231</xdr:colOff>
      <xdr:row>22</xdr:row>
      <xdr:rowOff>62533</xdr:rowOff>
    </xdr:to>
    <xdr:sp macro="" textlink="">
      <xdr:nvSpPr>
        <xdr:cNvPr id="10" name="TextBox 9"/>
        <xdr:cNvSpPr txBox="1"/>
      </xdr:nvSpPr>
      <xdr:spPr>
        <a:xfrm>
          <a:off x="3347831" y="3459645"/>
          <a:ext cx="1562100" cy="92723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                                                                    1. Marginal: At least 5% dec.                                             2. Average: At least 2% dec.                                              3. High: Has 0 Dropout rate or less than 2%</a:t>
          </a:r>
        </a:p>
      </xdr:txBody>
    </xdr:sp>
    <xdr:clientData/>
  </xdr:twoCellAnchor>
  <xdr:twoCellAnchor>
    <xdr:from>
      <xdr:col>4</xdr:col>
      <xdr:colOff>33132</xdr:colOff>
      <xdr:row>35</xdr:row>
      <xdr:rowOff>24850</xdr:rowOff>
    </xdr:from>
    <xdr:to>
      <xdr:col>4</xdr:col>
      <xdr:colOff>1595233</xdr:colOff>
      <xdr:row>40</xdr:row>
      <xdr:rowOff>298175</xdr:rowOff>
    </xdr:to>
    <xdr:sp macro="" textlink="">
      <xdr:nvSpPr>
        <xdr:cNvPr id="13" name="TextBox 12"/>
        <xdr:cNvSpPr txBox="1"/>
      </xdr:nvSpPr>
      <xdr:spPr>
        <a:xfrm>
          <a:off x="3347832" y="6825700"/>
          <a:ext cx="1562101" cy="1730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Option 1</a:t>
          </a:r>
        </a:p>
        <a:p>
          <a:r>
            <a:rPr lang="en-US" sz="800"/>
            <a:t>Elementary-Baseline 67%</a:t>
          </a:r>
        </a:p>
        <a:p>
          <a:r>
            <a:rPr lang="en-US" sz="800"/>
            <a:t>1-Marginal: At least</a:t>
          </a:r>
          <a:r>
            <a:rPr lang="en-US" sz="800" baseline="0"/>
            <a:t> 2% Inc.</a:t>
          </a:r>
        </a:p>
        <a:p>
          <a:r>
            <a:rPr lang="en-US" sz="800" baseline="0"/>
            <a:t>2-Average- At least 5% Inc.</a:t>
          </a:r>
        </a:p>
        <a:p>
          <a:r>
            <a:rPr lang="en-US" sz="800" baseline="0"/>
            <a:t>3- High- With 7% Inc. or 75% Inc.</a:t>
          </a:r>
        </a:p>
        <a:p>
          <a:r>
            <a:rPr lang="en-US" sz="800" baseline="0"/>
            <a:t>Secondary- Baseline 48%</a:t>
          </a:r>
        </a:p>
        <a:p>
          <a:r>
            <a:rPr lang="en-US" sz="800" baseline="0"/>
            <a:t>1-Marginal: At least 7% Inc.</a:t>
          </a:r>
        </a:p>
        <a:p>
          <a:r>
            <a:rPr lang="en-US" sz="800" baseline="0"/>
            <a:t>2-Average: At least 8% Inc.</a:t>
          </a:r>
        </a:p>
        <a:p>
          <a:r>
            <a:rPr lang="en-US" sz="800" baseline="0"/>
            <a:t>3-High: With 10% Inc. or 75% Inc</a:t>
          </a:r>
        </a:p>
        <a:p>
          <a:r>
            <a:rPr lang="en-US" sz="800" baseline="0"/>
            <a:t>Option 2</a:t>
          </a:r>
        </a:p>
        <a:p>
          <a:r>
            <a:rPr lang="en-US" sz="800"/>
            <a:t>1-Marginal: 26-50% Inc.</a:t>
          </a:r>
        </a:p>
        <a:p>
          <a:r>
            <a:rPr lang="en-US" sz="800"/>
            <a:t>2-Average: 51-75%</a:t>
          </a:r>
          <a:r>
            <a:rPr lang="en-US" sz="800" baseline="0"/>
            <a:t> Inc.</a:t>
          </a:r>
        </a:p>
        <a:p>
          <a:r>
            <a:rPr lang="en-US" sz="800" baseline="0"/>
            <a:t>3-High: 76-100% Inc.</a:t>
          </a:r>
          <a:endParaRPr lang="en-US" sz="800"/>
        </a:p>
      </xdr:txBody>
    </xdr:sp>
    <xdr:clientData/>
  </xdr:twoCellAnchor>
  <xdr:twoCellAnchor editAs="oneCell">
    <xdr:from>
      <xdr:col>0</xdr:col>
      <xdr:colOff>31750</xdr:colOff>
      <xdr:row>0</xdr:row>
      <xdr:rowOff>0</xdr:rowOff>
    </xdr:from>
    <xdr:to>
      <xdr:col>1</xdr:col>
      <xdr:colOff>173036</xdr:colOff>
      <xdr:row>4</xdr:row>
      <xdr:rowOff>75142</xdr:rowOff>
    </xdr:to>
    <xdr:pic>
      <xdr:nvPicPr>
        <xdr:cNvPr id="14" name="Picture 1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1750" y="0"/>
          <a:ext cx="989011" cy="879475"/>
        </a:xfrm>
        <a:prstGeom prst="rect">
          <a:avLst/>
        </a:prstGeom>
      </xdr:spPr>
    </xdr:pic>
    <xdr:clientData/>
  </xdr:twoCellAnchor>
  <xdr:twoCellAnchor editAs="oneCell">
    <xdr:from>
      <xdr:col>4</xdr:col>
      <xdr:colOff>1615162</xdr:colOff>
      <xdr:row>0</xdr:row>
      <xdr:rowOff>9525</xdr:rowOff>
    </xdr:from>
    <xdr:to>
      <xdr:col>7</xdr:col>
      <xdr:colOff>97847</xdr:colOff>
      <xdr:row>3</xdr:row>
      <xdr:rowOff>76759</xdr:rowOff>
    </xdr:to>
    <xdr:pic>
      <xdr:nvPicPr>
        <xdr:cNvPr id="15" name="Picture 1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929862" y="9525"/>
          <a:ext cx="1270913" cy="723401"/>
        </a:xfrm>
        <a:prstGeom prst="rect">
          <a:avLst/>
        </a:prstGeom>
      </xdr:spPr>
    </xdr:pic>
    <xdr:clientData/>
  </xdr:twoCellAnchor>
  <xdr:twoCellAnchor>
    <xdr:from>
      <xdr:col>1</xdr:col>
      <xdr:colOff>650874</xdr:colOff>
      <xdr:row>82</xdr:row>
      <xdr:rowOff>1444</xdr:rowOff>
    </xdr:from>
    <xdr:to>
      <xdr:col>6</xdr:col>
      <xdr:colOff>2885</xdr:colOff>
      <xdr:row>94</xdr:row>
      <xdr:rowOff>158606</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31399</xdr:colOff>
      <xdr:row>23</xdr:row>
      <xdr:rowOff>73940</xdr:rowOff>
    </xdr:from>
    <xdr:to>
      <xdr:col>4</xdr:col>
      <xdr:colOff>1593499</xdr:colOff>
      <xdr:row>28</xdr:row>
      <xdr:rowOff>95438</xdr:rowOff>
    </xdr:to>
    <xdr:sp macro="" textlink="">
      <xdr:nvSpPr>
        <xdr:cNvPr id="16" name="TextBox 15"/>
        <xdr:cNvSpPr txBox="1"/>
      </xdr:nvSpPr>
      <xdr:spPr>
        <a:xfrm>
          <a:off x="3399785" y="4801804"/>
          <a:ext cx="1562100" cy="9307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                                                                    1. Marginal: At least 5% dec.                                             2. Average: At least 2% dec.                                              3. High: Has 0 Dropout rate or less than 2%</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 Id="rId4"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4"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42.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 Id="rId4"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49.bin"/><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 Id="rId4"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3" Type="http://schemas.openxmlformats.org/officeDocument/2006/relationships/drawing" Target="../drawings/drawing24.xml"/><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s>
</file>

<file path=xl/worksheets/_rels/sheet25.xml.rels><?xml version="1.0" encoding="UTF-8" standalone="yes"?>
<Relationships xmlns="http://schemas.openxmlformats.org/package/2006/relationships"><Relationship Id="rId26" Type="http://schemas.openxmlformats.org/officeDocument/2006/relationships/ctrlProp" Target="../ctrlProps/ctrlProp21.xml"/><Relationship Id="rId21" Type="http://schemas.openxmlformats.org/officeDocument/2006/relationships/ctrlProp" Target="../ctrlProps/ctrlProp16.xml"/><Relationship Id="rId42" Type="http://schemas.openxmlformats.org/officeDocument/2006/relationships/ctrlProp" Target="../ctrlProps/ctrlProp37.xml"/><Relationship Id="rId47" Type="http://schemas.openxmlformats.org/officeDocument/2006/relationships/ctrlProp" Target="../ctrlProps/ctrlProp42.xml"/><Relationship Id="rId63" Type="http://schemas.openxmlformats.org/officeDocument/2006/relationships/ctrlProp" Target="../ctrlProps/ctrlProp58.xml"/><Relationship Id="rId68" Type="http://schemas.openxmlformats.org/officeDocument/2006/relationships/ctrlProp" Target="../ctrlProps/ctrlProp63.xml"/><Relationship Id="rId84" Type="http://schemas.openxmlformats.org/officeDocument/2006/relationships/ctrlProp" Target="../ctrlProps/ctrlProp79.xml"/><Relationship Id="rId89" Type="http://schemas.openxmlformats.org/officeDocument/2006/relationships/ctrlProp" Target="../ctrlProps/ctrlProp84.xml"/><Relationship Id="rId7" Type="http://schemas.openxmlformats.org/officeDocument/2006/relationships/ctrlProp" Target="../ctrlProps/ctrlProp2.xml"/><Relationship Id="rId71" Type="http://schemas.openxmlformats.org/officeDocument/2006/relationships/ctrlProp" Target="../ctrlProps/ctrlProp66.xml"/><Relationship Id="rId92" Type="http://schemas.openxmlformats.org/officeDocument/2006/relationships/ctrlProp" Target="../ctrlProps/ctrlProp87.xml"/><Relationship Id="rId2" Type="http://schemas.openxmlformats.org/officeDocument/2006/relationships/printerSettings" Target="../printerSettings/printerSettings53.bin"/><Relationship Id="rId16" Type="http://schemas.openxmlformats.org/officeDocument/2006/relationships/ctrlProp" Target="../ctrlProps/ctrlProp11.xml"/><Relationship Id="rId29" Type="http://schemas.openxmlformats.org/officeDocument/2006/relationships/ctrlProp" Target="../ctrlProps/ctrlProp24.xml"/><Relationship Id="rId11" Type="http://schemas.openxmlformats.org/officeDocument/2006/relationships/ctrlProp" Target="../ctrlProps/ctrlProp6.xml"/><Relationship Id="rId24" Type="http://schemas.openxmlformats.org/officeDocument/2006/relationships/ctrlProp" Target="../ctrlProps/ctrlProp19.xml"/><Relationship Id="rId32" Type="http://schemas.openxmlformats.org/officeDocument/2006/relationships/ctrlProp" Target="../ctrlProps/ctrlProp27.xml"/><Relationship Id="rId37" Type="http://schemas.openxmlformats.org/officeDocument/2006/relationships/ctrlProp" Target="../ctrlProps/ctrlProp32.xml"/><Relationship Id="rId40" Type="http://schemas.openxmlformats.org/officeDocument/2006/relationships/ctrlProp" Target="../ctrlProps/ctrlProp35.xml"/><Relationship Id="rId45" Type="http://schemas.openxmlformats.org/officeDocument/2006/relationships/ctrlProp" Target="../ctrlProps/ctrlProp40.xml"/><Relationship Id="rId53" Type="http://schemas.openxmlformats.org/officeDocument/2006/relationships/ctrlProp" Target="../ctrlProps/ctrlProp48.xml"/><Relationship Id="rId58" Type="http://schemas.openxmlformats.org/officeDocument/2006/relationships/ctrlProp" Target="../ctrlProps/ctrlProp53.xml"/><Relationship Id="rId66" Type="http://schemas.openxmlformats.org/officeDocument/2006/relationships/ctrlProp" Target="../ctrlProps/ctrlProp61.xml"/><Relationship Id="rId74" Type="http://schemas.openxmlformats.org/officeDocument/2006/relationships/ctrlProp" Target="../ctrlProps/ctrlProp69.xml"/><Relationship Id="rId79" Type="http://schemas.openxmlformats.org/officeDocument/2006/relationships/ctrlProp" Target="../ctrlProps/ctrlProp74.xml"/><Relationship Id="rId87" Type="http://schemas.openxmlformats.org/officeDocument/2006/relationships/ctrlProp" Target="../ctrlProps/ctrlProp82.xml"/><Relationship Id="rId102" Type="http://schemas.openxmlformats.org/officeDocument/2006/relationships/ctrlProp" Target="../ctrlProps/ctrlProp97.xml"/><Relationship Id="rId5" Type="http://schemas.openxmlformats.org/officeDocument/2006/relationships/vmlDrawing" Target="../drawings/vmlDrawing4.vml"/><Relationship Id="rId61" Type="http://schemas.openxmlformats.org/officeDocument/2006/relationships/ctrlProp" Target="../ctrlProps/ctrlProp56.xml"/><Relationship Id="rId82" Type="http://schemas.openxmlformats.org/officeDocument/2006/relationships/ctrlProp" Target="../ctrlProps/ctrlProp77.xml"/><Relationship Id="rId90" Type="http://schemas.openxmlformats.org/officeDocument/2006/relationships/ctrlProp" Target="../ctrlProps/ctrlProp85.xml"/><Relationship Id="rId95" Type="http://schemas.openxmlformats.org/officeDocument/2006/relationships/ctrlProp" Target="../ctrlProps/ctrlProp90.xml"/><Relationship Id="rId19" Type="http://schemas.openxmlformats.org/officeDocument/2006/relationships/ctrlProp" Target="../ctrlProps/ctrlProp14.xml"/><Relationship Id="rId14" Type="http://schemas.openxmlformats.org/officeDocument/2006/relationships/ctrlProp" Target="../ctrlProps/ctrlProp9.xml"/><Relationship Id="rId22" Type="http://schemas.openxmlformats.org/officeDocument/2006/relationships/ctrlProp" Target="../ctrlProps/ctrlProp17.xml"/><Relationship Id="rId27" Type="http://schemas.openxmlformats.org/officeDocument/2006/relationships/ctrlProp" Target="../ctrlProps/ctrlProp22.xml"/><Relationship Id="rId30" Type="http://schemas.openxmlformats.org/officeDocument/2006/relationships/ctrlProp" Target="../ctrlProps/ctrlProp25.xml"/><Relationship Id="rId35" Type="http://schemas.openxmlformats.org/officeDocument/2006/relationships/ctrlProp" Target="../ctrlProps/ctrlProp30.xml"/><Relationship Id="rId43" Type="http://schemas.openxmlformats.org/officeDocument/2006/relationships/ctrlProp" Target="../ctrlProps/ctrlProp38.xml"/><Relationship Id="rId48" Type="http://schemas.openxmlformats.org/officeDocument/2006/relationships/ctrlProp" Target="../ctrlProps/ctrlProp43.xml"/><Relationship Id="rId56" Type="http://schemas.openxmlformats.org/officeDocument/2006/relationships/ctrlProp" Target="../ctrlProps/ctrlProp51.xml"/><Relationship Id="rId64" Type="http://schemas.openxmlformats.org/officeDocument/2006/relationships/ctrlProp" Target="../ctrlProps/ctrlProp59.xml"/><Relationship Id="rId69" Type="http://schemas.openxmlformats.org/officeDocument/2006/relationships/ctrlProp" Target="../ctrlProps/ctrlProp64.xml"/><Relationship Id="rId77" Type="http://schemas.openxmlformats.org/officeDocument/2006/relationships/ctrlProp" Target="../ctrlProps/ctrlProp72.xml"/><Relationship Id="rId100" Type="http://schemas.openxmlformats.org/officeDocument/2006/relationships/ctrlProp" Target="../ctrlProps/ctrlProp95.xml"/><Relationship Id="rId105" Type="http://schemas.openxmlformats.org/officeDocument/2006/relationships/ctrlProp" Target="../ctrlProps/ctrlProp100.xml"/><Relationship Id="rId8" Type="http://schemas.openxmlformats.org/officeDocument/2006/relationships/ctrlProp" Target="../ctrlProps/ctrlProp3.xml"/><Relationship Id="rId51" Type="http://schemas.openxmlformats.org/officeDocument/2006/relationships/ctrlProp" Target="../ctrlProps/ctrlProp46.xml"/><Relationship Id="rId72" Type="http://schemas.openxmlformats.org/officeDocument/2006/relationships/ctrlProp" Target="../ctrlProps/ctrlProp67.xml"/><Relationship Id="rId80" Type="http://schemas.openxmlformats.org/officeDocument/2006/relationships/ctrlProp" Target="../ctrlProps/ctrlProp75.xml"/><Relationship Id="rId85" Type="http://schemas.openxmlformats.org/officeDocument/2006/relationships/ctrlProp" Target="../ctrlProps/ctrlProp80.xml"/><Relationship Id="rId93" Type="http://schemas.openxmlformats.org/officeDocument/2006/relationships/ctrlProp" Target="../ctrlProps/ctrlProp88.xml"/><Relationship Id="rId98" Type="http://schemas.openxmlformats.org/officeDocument/2006/relationships/ctrlProp" Target="../ctrlProps/ctrlProp93.xml"/><Relationship Id="rId3" Type="http://schemas.openxmlformats.org/officeDocument/2006/relationships/printerSettings" Target="../printerSettings/printerSettings54.bin"/><Relationship Id="rId12" Type="http://schemas.openxmlformats.org/officeDocument/2006/relationships/ctrlProp" Target="../ctrlProps/ctrlProp7.xml"/><Relationship Id="rId17" Type="http://schemas.openxmlformats.org/officeDocument/2006/relationships/ctrlProp" Target="../ctrlProps/ctrlProp12.xml"/><Relationship Id="rId25" Type="http://schemas.openxmlformats.org/officeDocument/2006/relationships/ctrlProp" Target="../ctrlProps/ctrlProp20.xml"/><Relationship Id="rId33" Type="http://schemas.openxmlformats.org/officeDocument/2006/relationships/ctrlProp" Target="../ctrlProps/ctrlProp28.xml"/><Relationship Id="rId38" Type="http://schemas.openxmlformats.org/officeDocument/2006/relationships/ctrlProp" Target="../ctrlProps/ctrlProp33.xml"/><Relationship Id="rId46" Type="http://schemas.openxmlformats.org/officeDocument/2006/relationships/ctrlProp" Target="../ctrlProps/ctrlProp41.xml"/><Relationship Id="rId59" Type="http://schemas.openxmlformats.org/officeDocument/2006/relationships/ctrlProp" Target="../ctrlProps/ctrlProp54.xml"/><Relationship Id="rId67" Type="http://schemas.openxmlformats.org/officeDocument/2006/relationships/ctrlProp" Target="../ctrlProps/ctrlProp62.xml"/><Relationship Id="rId103" Type="http://schemas.openxmlformats.org/officeDocument/2006/relationships/ctrlProp" Target="../ctrlProps/ctrlProp98.xml"/><Relationship Id="rId20" Type="http://schemas.openxmlformats.org/officeDocument/2006/relationships/ctrlProp" Target="../ctrlProps/ctrlProp15.xml"/><Relationship Id="rId41" Type="http://schemas.openxmlformats.org/officeDocument/2006/relationships/ctrlProp" Target="../ctrlProps/ctrlProp36.xml"/><Relationship Id="rId54" Type="http://schemas.openxmlformats.org/officeDocument/2006/relationships/ctrlProp" Target="../ctrlProps/ctrlProp49.xml"/><Relationship Id="rId62" Type="http://schemas.openxmlformats.org/officeDocument/2006/relationships/ctrlProp" Target="../ctrlProps/ctrlProp57.xml"/><Relationship Id="rId70" Type="http://schemas.openxmlformats.org/officeDocument/2006/relationships/ctrlProp" Target="../ctrlProps/ctrlProp65.xml"/><Relationship Id="rId75" Type="http://schemas.openxmlformats.org/officeDocument/2006/relationships/ctrlProp" Target="../ctrlProps/ctrlProp70.xml"/><Relationship Id="rId83" Type="http://schemas.openxmlformats.org/officeDocument/2006/relationships/ctrlProp" Target="../ctrlProps/ctrlProp78.xml"/><Relationship Id="rId88" Type="http://schemas.openxmlformats.org/officeDocument/2006/relationships/ctrlProp" Target="../ctrlProps/ctrlProp83.xml"/><Relationship Id="rId91" Type="http://schemas.openxmlformats.org/officeDocument/2006/relationships/ctrlProp" Target="../ctrlProps/ctrlProp86.xml"/><Relationship Id="rId96" Type="http://schemas.openxmlformats.org/officeDocument/2006/relationships/ctrlProp" Target="../ctrlProps/ctrlProp91.xml"/><Relationship Id="rId1" Type="http://schemas.openxmlformats.org/officeDocument/2006/relationships/printerSettings" Target="../printerSettings/printerSettings52.bin"/><Relationship Id="rId6" Type="http://schemas.openxmlformats.org/officeDocument/2006/relationships/ctrlProp" Target="../ctrlProps/ctrlProp1.xml"/><Relationship Id="rId15" Type="http://schemas.openxmlformats.org/officeDocument/2006/relationships/ctrlProp" Target="../ctrlProps/ctrlProp10.xml"/><Relationship Id="rId23" Type="http://schemas.openxmlformats.org/officeDocument/2006/relationships/ctrlProp" Target="../ctrlProps/ctrlProp18.xml"/><Relationship Id="rId28" Type="http://schemas.openxmlformats.org/officeDocument/2006/relationships/ctrlProp" Target="../ctrlProps/ctrlProp23.xml"/><Relationship Id="rId36" Type="http://schemas.openxmlformats.org/officeDocument/2006/relationships/ctrlProp" Target="../ctrlProps/ctrlProp31.xml"/><Relationship Id="rId49" Type="http://schemas.openxmlformats.org/officeDocument/2006/relationships/ctrlProp" Target="../ctrlProps/ctrlProp44.xml"/><Relationship Id="rId57" Type="http://schemas.openxmlformats.org/officeDocument/2006/relationships/ctrlProp" Target="../ctrlProps/ctrlProp52.xml"/><Relationship Id="rId106" Type="http://schemas.openxmlformats.org/officeDocument/2006/relationships/comments" Target="../comments4.xml"/><Relationship Id="rId10" Type="http://schemas.openxmlformats.org/officeDocument/2006/relationships/ctrlProp" Target="../ctrlProps/ctrlProp5.xml"/><Relationship Id="rId31" Type="http://schemas.openxmlformats.org/officeDocument/2006/relationships/ctrlProp" Target="../ctrlProps/ctrlProp26.xml"/><Relationship Id="rId44" Type="http://schemas.openxmlformats.org/officeDocument/2006/relationships/ctrlProp" Target="../ctrlProps/ctrlProp39.xml"/><Relationship Id="rId52" Type="http://schemas.openxmlformats.org/officeDocument/2006/relationships/ctrlProp" Target="../ctrlProps/ctrlProp47.xml"/><Relationship Id="rId60" Type="http://schemas.openxmlformats.org/officeDocument/2006/relationships/ctrlProp" Target="../ctrlProps/ctrlProp55.xml"/><Relationship Id="rId65" Type="http://schemas.openxmlformats.org/officeDocument/2006/relationships/ctrlProp" Target="../ctrlProps/ctrlProp60.xml"/><Relationship Id="rId73" Type="http://schemas.openxmlformats.org/officeDocument/2006/relationships/ctrlProp" Target="../ctrlProps/ctrlProp68.xml"/><Relationship Id="rId78" Type="http://schemas.openxmlformats.org/officeDocument/2006/relationships/ctrlProp" Target="../ctrlProps/ctrlProp73.xml"/><Relationship Id="rId81" Type="http://schemas.openxmlformats.org/officeDocument/2006/relationships/ctrlProp" Target="../ctrlProps/ctrlProp76.xml"/><Relationship Id="rId86" Type="http://schemas.openxmlformats.org/officeDocument/2006/relationships/ctrlProp" Target="../ctrlProps/ctrlProp81.xml"/><Relationship Id="rId94" Type="http://schemas.openxmlformats.org/officeDocument/2006/relationships/ctrlProp" Target="../ctrlProps/ctrlProp89.xml"/><Relationship Id="rId99" Type="http://schemas.openxmlformats.org/officeDocument/2006/relationships/ctrlProp" Target="../ctrlProps/ctrlProp94.xml"/><Relationship Id="rId101" Type="http://schemas.openxmlformats.org/officeDocument/2006/relationships/ctrlProp" Target="../ctrlProps/ctrlProp96.xml"/><Relationship Id="rId4" Type="http://schemas.openxmlformats.org/officeDocument/2006/relationships/drawing" Target="../drawings/drawing25.xml"/><Relationship Id="rId9" Type="http://schemas.openxmlformats.org/officeDocument/2006/relationships/ctrlProp" Target="../ctrlProps/ctrlProp4.xml"/><Relationship Id="rId13" Type="http://schemas.openxmlformats.org/officeDocument/2006/relationships/ctrlProp" Target="../ctrlProps/ctrlProp8.xml"/><Relationship Id="rId18" Type="http://schemas.openxmlformats.org/officeDocument/2006/relationships/ctrlProp" Target="../ctrlProps/ctrlProp13.xml"/><Relationship Id="rId39" Type="http://schemas.openxmlformats.org/officeDocument/2006/relationships/ctrlProp" Target="../ctrlProps/ctrlProp34.xml"/><Relationship Id="rId34" Type="http://schemas.openxmlformats.org/officeDocument/2006/relationships/ctrlProp" Target="../ctrlProps/ctrlProp29.xml"/><Relationship Id="rId50" Type="http://schemas.openxmlformats.org/officeDocument/2006/relationships/ctrlProp" Target="../ctrlProps/ctrlProp45.xml"/><Relationship Id="rId55" Type="http://schemas.openxmlformats.org/officeDocument/2006/relationships/ctrlProp" Target="../ctrlProps/ctrlProp50.xml"/><Relationship Id="rId76" Type="http://schemas.openxmlformats.org/officeDocument/2006/relationships/ctrlProp" Target="../ctrlProps/ctrlProp71.xml"/><Relationship Id="rId97" Type="http://schemas.openxmlformats.org/officeDocument/2006/relationships/ctrlProp" Target="../ctrlProps/ctrlProp92.xml"/><Relationship Id="rId104" Type="http://schemas.openxmlformats.org/officeDocument/2006/relationships/ctrlProp" Target="../ctrlProps/ctrlProp99.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ublished="0"/>
  <dimension ref="A1:E30"/>
  <sheetViews>
    <sheetView showGridLines="0" view="pageBreakPreview" zoomScaleNormal="100" zoomScaleSheetLayoutView="100" workbookViewId="0">
      <selection sqref="A1:E30"/>
    </sheetView>
  </sheetViews>
  <sheetFormatPr defaultRowHeight="15" x14ac:dyDescent="0.25"/>
  <cols>
    <col min="1" max="1" width="28.7109375" customWidth="1"/>
    <col min="2" max="2" width="17.28515625" style="4" customWidth="1"/>
    <col min="3" max="3" width="16.85546875" style="4" customWidth="1"/>
    <col min="4" max="4" width="18.85546875" style="4" customWidth="1"/>
    <col min="5" max="5" width="6.7109375" customWidth="1"/>
  </cols>
  <sheetData>
    <row r="1" spans="1:5" x14ac:dyDescent="0.25">
      <c r="A1" s="289" t="s">
        <v>192</v>
      </c>
      <c r="B1" s="289"/>
      <c r="C1" s="289"/>
      <c r="D1" s="289"/>
      <c r="E1" s="289"/>
    </row>
    <row r="2" spans="1:5" x14ac:dyDescent="0.25">
      <c r="A2" s="289" t="s">
        <v>193</v>
      </c>
      <c r="B2" s="289"/>
      <c r="C2" s="289"/>
      <c r="D2" s="289"/>
      <c r="E2" s="289"/>
    </row>
    <row r="3" spans="1:5" ht="21" x14ac:dyDescent="0.35">
      <c r="A3" s="290" t="str">
        <f>'Input Menu'!A3:H3</f>
        <v/>
      </c>
      <c r="B3" s="290"/>
      <c r="C3" s="290"/>
      <c r="D3" s="290"/>
      <c r="E3" s="290"/>
    </row>
    <row r="4" spans="1:5" ht="21" x14ac:dyDescent="0.35">
      <c r="A4" s="285"/>
      <c r="B4" s="285"/>
      <c r="C4" s="285"/>
      <c r="D4" s="285"/>
      <c r="E4" s="285"/>
    </row>
    <row r="9" spans="1:5" ht="8.25" customHeight="1" x14ac:dyDescent="0.25"/>
    <row r="10" spans="1:5" ht="24.75" hidden="1" customHeight="1" x14ac:dyDescent="0.25"/>
    <row r="11" spans="1:5" ht="210.75" customHeight="1" x14ac:dyDescent="0.25">
      <c r="A11" s="280" t="s">
        <v>2454</v>
      </c>
      <c r="B11" s="291"/>
      <c r="C11" s="291"/>
      <c r="D11" s="291"/>
      <c r="E11" s="291"/>
    </row>
    <row r="12" spans="1:5" ht="20.25" customHeight="1" x14ac:dyDescent="0.25">
      <c r="A12" s="280" t="s">
        <v>653</v>
      </c>
      <c r="B12" s="286" t="str">
        <f>IF(A3="","",'Input Menu'!K6)</f>
        <v/>
      </c>
      <c r="C12" s="286"/>
      <c r="D12" s="286"/>
      <c r="E12" s="286"/>
    </row>
    <row r="13" spans="1:5" ht="20.25" customHeight="1" x14ac:dyDescent="0.25">
      <c r="A13" s="281" t="s">
        <v>2456</v>
      </c>
      <c r="B13" s="286" t="str">
        <f>'Input Menu'!B7:C7</f>
        <v/>
      </c>
      <c r="C13" s="286"/>
      <c r="D13" s="286"/>
      <c r="E13" s="286"/>
    </row>
    <row r="14" spans="1:5" ht="20.25" customHeight="1" x14ac:dyDescent="0.25">
      <c r="A14" s="281" t="s">
        <v>262</v>
      </c>
      <c r="B14" s="286" t="str">
        <f>'Input Menu'!B8:C8</f>
        <v/>
      </c>
      <c r="C14" s="286"/>
      <c r="D14" s="286"/>
      <c r="E14" s="286"/>
    </row>
    <row r="15" spans="1:5" ht="20.25" customHeight="1" x14ac:dyDescent="0.25">
      <c r="A15" s="281" t="s">
        <v>2452</v>
      </c>
      <c r="B15" s="286"/>
      <c r="C15" s="286"/>
      <c r="D15" s="286"/>
      <c r="E15" s="286"/>
    </row>
    <row r="16" spans="1:5" ht="20.25" customHeight="1" x14ac:dyDescent="0.25">
      <c r="A16" s="281" t="s">
        <v>2449</v>
      </c>
      <c r="B16" s="286"/>
      <c r="C16" s="286"/>
      <c r="D16" s="286"/>
      <c r="E16" s="286"/>
    </row>
    <row r="17" spans="1:5" ht="20.25" customHeight="1" x14ac:dyDescent="0.25">
      <c r="A17" s="281" t="s">
        <v>2442</v>
      </c>
      <c r="B17" s="286"/>
      <c r="C17" s="286"/>
      <c r="D17" s="286"/>
      <c r="E17" s="286"/>
    </row>
    <row r="18" spans="1:5" ht="20.25" customHeight="1" x14ac:dyDescent="0.25">
      <c r="A18" s="281" t="s">
        <v>2453</v>
      </c>
      <c r="B18" s="286"/>
      <c r="C18" s="286"/>
      <c r="D18" s="286"/>
      <c r="E18" s="286"/>
    </row>
    <row r="19" spans="1:5" ht="28.5" customHeight="1" x14ac:dyDescent="0.25">
      <c r="A19" s="283" t="s">
        <v>2457</v>
      </c>
      <c r="B19" s="284" t="s">
        <v>2450</v>
      </c>
      <c r="C19" s="284" t="s">
        <v>2451</v>
      </c>
      <c r="D19" s="288" t="s">
        <v>56</v>
      </c>
      <c r="E19" s="288"/>
    </row>
    <row r="20" spans="1:5" x14ac:dyDescent="0.25">
      <c r="A20" s="281" t="s">
        <v>2439</v>
      </c>
      <c r="B20" s="282"/>
      <c r="C20" s="282"/>
      <c r="D20" s="287" t="str">
        <f>IF(OR(B20="",C20=""),"",SUM(B20:C20))</f>
        <v/>
      </c>
      <c r="E20" s="287"/>
    </row>
    <row r="21" spans="1:5" x14ac:dyDescent="0.25">
      <c r="A21" s="281" t="s">
        <v>2440</v>
      </c>
      <c r="B21" s="282"/>
      <c r="C21" s="282"/>
      <c r="D21" s="287" t="str">
        <f t="shared" ref="D21:D29" si="0">IF(OR(B21="",C21=""),"",SUM(B21:C21))</f>
        <v/>
      </c>
      <c r="E21" s="287"/>
    </row>
    <row r="22" spans="1:5" x14ac:dyDescent="0.25">
      <c r="A22" s="281" t="s">
        <v>2441</v>
      </c>
      <c r="B22" s="282"/>
      <c r="C22" s="282"/>
      <c r="D22" s="287" t="str">
        <f t="shared" si="0"/>
        <v/>
      </c>
      <c r="E22" s="287"/>
    </row>
    <row r="23" spans="1:5" x14ac:dyDescent="0.25">
      <c r="A23" s="281" t="s">
        <v>2443</v>
      </c>
      <c r="B23" s="282"/>
      <c r="C23" s="282"/>
      <c r="D23" s="287" t="str">
        <f t="shared" si="0"/>
        <v/>
      </c>
      <c r="E23" s="287"/>
    </row>
    <row r="24" spans="1:5" x14ac:dyDescent="0.25">
      <c r="A24" s="281" t="s">
        <v>2445</v>
      </c>
      <c r="B24" s="282"/>
      <c r="C24" s="282"/>
      <c r="D24" s="287" t="str">
        <f t="shared" si="0"/>
        <v/>
      </c>
      <c r="E24" s="287"/>
    </row>
    <row r="25" spans="1:5" x14ac:dyDescent="0.25">
      <c r="A25" s="281" t="s">
        <v>2444</v>
      </c>
      <c r="B25" s="282"/>
      <c r="C25" s="282"/>
      <c r="D25" s="287" t="str">
        <f t="shared" si="0"/>
        <v/>
      </c>
      <c r="E25" s="287"/>
    </row>
    <row r="26" spans="1:5" x14ac:dyDescent="0.25">
      <c r="A26" s="281" t="s">
        <v>2446</v>
      </c>
      <c r="B26" s="282"/>
      <c r="C26" s="282"/>
      <c r="D26" s="287" t="str">
        <f t="shared" si="0"/>
        <v/>
      </c>
      <c r="E26" s="287"/>
    </row>
    <row r="27" spans="1:5" x14ac:dyDescent="0.25">
      <c r="A27" s="281" t="s">
        <v>2447</v>
      </c>
      <c r="B27" s="282"/>
      <c r="C27" s="282"/>
      <c r="D27" s="287" t="str">
        <f t="shared" si="0"/>
        <v/>
      </c>
      <c r="E27" s="287"/>
    </row>
    <row r="28" spans="1:5" x14ac:dyDescent="0.25">
      <c r="A28" s="281" t="s">
        <v>2448</v>
      </c>
      <c r="B28" s="282"/>
      <c r="C28" s="282"/>
      <c r="D28" s="287" t="str">
        <f t="shared" si="0"/>
        <v/>
      </c>
      <c r="E28" s="287"/>
    </row>
    <row r="29" spans="1:5" x14ac:dyDescent="0.25">
      <c r="A29" s="281" t="s">
        <v>2455</v>
      </c>
      <c r="B29" s="282"/>
      <c r="C29" s="282"/>
      <c r="D29" s="287" t="str">
        <f t="shared" si="0"/>
        <v/>
      </c>
      <c r="E29" s="287"/>
    </row>
    <row r="30" spans="1:5" x14ac:dyDescent="0.25">
      <c r="A30" s="10"/>
      <c r="B30" s="282" t="str">
        <f>IF(B20="","",IF(B21="","",IF(B22="","",IF(B23="","",IF(B24="","",IF(B25="","",IF(B26="","",IF(B27="","",IF(B28="","",IF(B29="","",SUM(B20:B29)))))))))))</f>
        <v/>
      </c>
      <c r="C30" s="282" t="str">
        <f>IF(C20="","",IF(C21="","",IF(C22="","",IF(C23="","",IF(C24="","",IF(C25="","",IF(C26="","",IF(C27="","",IF(C28="","",IF(C29="","",SUM(C20:C29)))))))))))</f>
        <v/>
      </c>
      <c r="D30" s="287" t="str">
        <f>IF(OR(B30="",C30=""),"",SUM(B30:C30))</f>
        <v/>
      </c>
      <c r="E30" s="287"/>
    </row>
  </sheetData>
  <sheetProtection password="E89B" sheet="1" objects="1" scenarios="1"/>
  <protectedRanges>
    <protectedRange sqref="B11 B15:E18 B20:C29" name="Range1"/>
  </protectedRanges>
  <mergeCells count="23">
    <mergeCell ref="B12:E12"/>
    <mergeCell ref="B15:E15"/>
    <mergeCell ref="A1:E1"/>
    <mergeCell ref="A2:E2"/>
    <mergeCell ref="A3:E3"/>
    <mergeCell ref="B11:E11"/>
    <mergeCell ref="D30:E30"/>
    <mergeCell ref="D19:E19"/>
    <mergeCell ref="D20:E20"/>
    <mergeCell ref="D21:E21"/>
    <mergeCell ref="D22:E22"/>
    <mergeCell ref="D23:E23"/>
    <mergeCell ref="D24:E24"/>
    <mergeCell ref="D25:E25"/>
    <mergeCell ref="D26:E26"/>
    <mergeCell ref="D27:E27"/>
    <mergeCell ref="D28:E28"/>
    <mergeCell ref="D29:E29"/>
    <mergeCell ref="B16:E16"/>
    <mergeCell ref="B17:E17"/>
    <mergeCell ref="B13:E13"/>
    <mergeCell ref="B14:E14"/>
    <mergeCell ref="B18:E18"/>
  </mergeCells>
  <dataValidations count="2">
    <dataValidation type="whole" allowBlank="1" showInputMessage="1" showErrorMessage="1" sqref="B20:B29">
      <formula1>0</formula1>
      <formula2>1000000000</formula2>
    </dataValidation>
    <dataValidation type="list" allowBlank="1" showInputMessage="1" showErrorMessage="1" sqref="B17:E17">
      <formula1>"Head Teacher I, Head Teacher II, Head Teacher III, Principal I, Principal II, Principal III, Principal IV"</formula1>
    </dataValidation>
  </dataValidations>
  <pageMargins left="0.7" right="0.7" top="0.75" bottom="0.75" header="0.3" footer="0.3"/>
  <pageSetup orientation="portrait" horizontalDpi="0" verticalDpi="0"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Sheet14">
    <tabColor rgb="FFFF0000"/>
  </sheetPr>
  <dimension ref="A1:O115"/>
  <sheetViews>
    <sheetView showGridLines="0" view="pageBreakPreview" topLeftCell="A2" zoomScaleNormal="100" zoomScaleSheetLayoutView="100" workbookViewId="0">
      <selection sqref="A1:H1"/>
    </sheetView>
  </sheetViews>
  <sheetFormatPr defaultRowHeight="15" x14ac:dyDescent="0.25"/>
  <cols>
    <col min="1" max="1" width="12.7109375" style="104" customWidth="1"/>
    <col min="2" max="2" width="17.28515625" style="107" customWidth="1"/>
    <col min="3" max="3" width="9.140625" style="36" customWidth="1"/>
    <col min="4" max="4" width="11.28515625" style="107" customWidth="1"/>
    <col min="5" max="5" width="24.42578125" style="5" customWidth="1"/>
    <col min="6" max="6" width="7.42578125" style="5" customWidth="1"/>
    <col min="7" max="7" width="10.42578125" style="4" customWidth="1"/>
    <col min="8" max="8" width="10.5703125" style="4" customWidth="1"/>
    <col min="9" max="9" width="8.85546875" hidden="1" customWidth="1"/>
    <col min="10" max="10" width="4.28515625" hidden="1" customWidth="1"/>
    <col min="11" max="11" width="5.5703125" hidden="1" customWidth="1"/>
    <col min="13" max="13" width="15.140625" customWidth="1"/>
    <col min="14" max="14" width="5.42578125" hidden="1" customWidth="1"/>
    <col min="15" max="15" width="3.28515625" customWidth="1"/>
  </cols>
  <sheetData>
    <row r="1" spans="1:11" x14ac:dyDescent="0.25">
      <c r="A1" s="371" t="str">
        <f>'Main Menu'!A1:F1</f>
        <v>Department of Education</v>
      </c>
      <c r="B1" s="371"/>
      <c r="C1" s="371"/>
      <c r="D1" s="371"/>
      <c r="E1" s="371"/>
      <c r="F1" s="371"/>
      <c r="G1" s="371"/>
      <c r="H1" s="371"/>
    </row>
    <row r="2" spans="1:11" x14ac:dyDescent="0.25">
      <c r="A2" s="371" t="str">
        <f>'Main Menu'!A2:F2</f>
        <v>Region X</v>
      </c>
      <c r="B2" s="371"/>
      <c r="C2" s="371"/>
      <c r="D2" s="371"/>
      <c r="E2" s="371"/>
      <c r="F2" s="371"/>
      <c r="G2" s="371"/>
      <c r="H2" s="371"/>
    </row>
    <row r="3" spans="1:11" ht="18" customHeight="1" x14ac:dyDescent="0.25">
      <c r="A3" s="411" t="str">
        <f>'Main Menu'!A3:F3</f>
        <v/>
      </c>
      <c r="B3" s="411"/>
      <c r="C3" s="411"/>
      <c r="D3" s="411"/>
      <c r="E3" s="411"/>
      <c r="F3" s="411"/>
      <c r="G3" s="411"/>
      <c r="H3" s="411"/>
    </row>
    <row r="4" spans="1:11" ht="9" customHeight="1" x14ac:dyDescent="0.25"/>
    <row r="5" spans="1:11" ht="16.5" customHeight="1" x14ac:dyDescent="0.25">
      <c r="A5" s="406" t="s">
        <v>651</v>
      </c>
      <c r="B5" s="406"/>
      <c r="C5" s="406"/>
      <c r="D5" s="406"/>
      <c r="E5" s="406"/>
      <c r="F5" s="406"/>
      <c r="G5" s="406"/>
      <c r="H5" s="406"/>
    </row>
    <row r="6" spans="1:11" ht="16.5" customHeight="1" x14ac:dyDescent="0.25">
      <c r="A6" s="429">
        <f ca="1">NOW()</f>
        <v>43282.382074305555</v>
      </c>
      <c r="B6" s="429"/>
      <c r="C6" s="429"/>
      <c r="D6" s="429"/>
      <c r="E6" s="429"/>
      <c r="F6" s="429"/>
      <c r="G6" s="429"/>
      <c r="H6" s="429"/>
    </row>
    <row r="7" spans="1:11" ht="19.5" customHeight="1" x14ac:dyDescent="0.25">
      <c r="A7" s="104" t="s">
        <v>258</v>
      </c>
      <c r="B7" s="407" t="str">
        <f>'Input Menu'!B8:C8</f>
        <v/>
      </c>
      <c r="C7" s="407"/>
      <c r="D7" s="407"/>
      <c r="E7" s="18" t="s">
        <v>225</v>
      </c>
      <c r="F7" s="408" t="str">
        <f>'Main Menu'!B8</f>
        <v/>
      </c>
      <c r="G7" s="408"/>
      <c r="H7" s="408"/>
      <c r="K7" t="str">
        <f>B7</f>
        <v/>
      </c>
    </row>
    <row r="8" spans="1:11" ht="15.75" customHeight="1" x14ac:dyDescent="0.25">
      <c r="A8" s="104" t="s">
        <v>626</v>
      </c>
      <c r="B8" s="421" t="str">
        <f>'Input Menu'!B7:C7</f>
        <v/>
      </c>
      <c r="C8" s="421"/>
      <c r="D8" s="421"/>
      <c r="E8" s="18" t="s">
        <v>654</v>
      </c>
      <c r="F8" s="422">
        <f>'Input Menu'!K6</f>
        <v>0</v>
      </c>
      <c r="G8" s="422"/>
      <c r="H8" s="278"/>
    </row>
    <row r="9" spans="1:11" ht="18.75" customHeight="1" x14ac:dyDescent="0.25">
      <c r="A9" s="409" t="s">
        <v>31</v>
      </c>
      <c r="B9" s="409"/>
      <c r="C9" s="409"/>
      <c r="D9" s="409"/>
      <c r="E9" s="272" t="s">
        <v>661</v>
      </c>
      <c r="F9" s="425">
        <f>'Main Menu'!O72</f>
        <v>0</v>
      </c>
      <c r="G9" s="425"/>
      <c r="H9" s="425"/>
    </row>
    <row r="10" spans="1:11" s="2" customFormat="1" ht="27" customHeight="1" x14ac:dyDescent="0.25">
      <c r="A10" s="29" t="s">
        <v>2</v>
      </c>
      <c r="B10" s="410" t="s">
        <v>13</v>
      </c>
      <c r="C10" s="410"/>
      <c r="D10" s="105"/>
      <c r="E10" s="105" t="s">
        <v>14</v>
      </c>
      <c r="F10" s="105" t="s">
        <v>633</v>
      </c>
      <c r="G10" s="105" t="s">
        <v>15</v>
      </c>
      <c r="H10" s="31" t="s">
        <v>16</v>
      </c>
    </row>
    <row r="11" spans="1:11" s="2" customFormat="1" ht="2.25" customHeight="1" x14ac:dyDescent="0.25">
      <c r="A11" s="8"/>
      <c r="B11" s="9"/>
      <c r="C11" s="38"/>
      <c r="D11" s="9"/>
      <c r="E11" s="9"/>
      <c r="F11" s="14"/>
      <c r="G11" s="14"/>
      <c r="H11" s="19"/>
    </row>
    <row r="12" spans="1:11" ht="30" x14ac:dyDescent="0.25">
      <c r="A12" s="396" t="s">
        <v>3</v>
      </c>
      <c r="B12" s="32" t="s">
        <v>9</v>
      </c>
      <c r="C12" s="53" t="s">
        <v>10</v>
      </c>
      <c r="D12" s="54" t="s">
        <v>68</v>
      </c>
      <c r="E12" s="402"/>
      <c r="F12" s="386" t="e">
        <f>IF(C17&gt;=10,"3",IF(C17&gt;=7,"2",IF(C17&gt;5,"1","0")))</f>
        <v>#VALUE!</v>
      </c>
      <c r="G12" s="393" t="e">
        <f>F12*0.45</f>
        <v>#VALUE!</v>
      </c>
      <c r="H12" s="393" t="e">
        <f>G12</f>
        <v>#VALUE!</v>
      </c>
    </row>
    <row r="13" spans="1:11" ht="15" hidden="1" customHeight="1" x14ac:dyDescent="0.25">
      <c r="A13" s="396"/>
      <c r="B13" s="11" t="str">
        <f>'Main Menu'!B14</f>
        <v>SY 2009-2010</v>
      </c>
      <c r="C13" s="39"/>
      <c r="D13" s="33">
        <f>'Main Menu'!D14</f>
        <v>990</v>
      </c>
      <c r="E13" s="402"/>
      <c r="F13" s="386"/>
      <c r="G13" s="394"/>
      <c r="H13" s="394"/>
    </row>
    <row r="14" spans="1:11" ht="18.75" customHeight="1" x14ac:dyDescent="0.25">
      <c r="A14" s="396"/>
      <c r="B14" s="11" t="str">
        <f>'Main Menu'!B15</f>
        <v/>
      </c>
      <c r="C14" s="40"/>
      <c r="D14" s="33" t="str">
        <f>'Main Menu'!D15</f>
        <v/>
      </c>
      <c r="E14" s="402"/>
      <c r="F14" s="386"/>
      <c r="G14" s="394"/>
      <c r="H14" s="394"/>
      <c r="K14" t="s">
        <v>17</v>
      </c>
    </row>
    <row r="15" spans="1:11" ht="20.25" customHeight="1" x14ac:dyDescent="0.25">
      <c r="A15" s="396"/>
      <c r="B15" s="11" t="str">
        <f>'Main Menu'!B16</f>
        <v/>
      </c>
      <c r="C15" s="40" t="e">
        <f>((D15-D14)/D14)*100</f>
        <v>#VALUE!</v>
      </c>
      <c r="D15" s="33" t="str">
        <f>'Main Menu'!D16</f>
        <v/>
      </c>
      <c r="E15" s="402"/>
      <c r="F15" s="386"/>
      <c r="G15" s="394"/>
      <c r="H15" s="394"/>
      <c r="K15" t="s">
        <v>18</v>
      </c>
    </row>
    <row r="16" spans="1:11" ht="19.5" customHeight="1" x14ac:dyDescent="0.25">
      <c r="A16" s="396"/>
      <c r="B16" s="11" t="str">
        <f>'Main Menu'!B17</f>
        <v/>
      </c>
      <c r="C16" s="40" t="e">
        <f>((D16-D15)/D15)*100</f>
        <v>#VALUE!</v>
      </c>
      <c r="D16" s="33" t="str">
        <f>'Main Menu'!D17</f>
        <v/>
      </c>
      <c r="E16" s="402"/>
      <c r="F16" s="386"/>
      <c r="G16" s="394"/>
      <c r="H16" s="394"/>
      <c r="K16" t="s">
        <v>19</v>
      </c>
    </row>
    <row r="17" spans="1:11" ht="32.25" customHeight="1" x14ac:dyDescent="0.25">
      <c r="A17" s="396"/>
      <c r="B17" s="106" t="s">
        <v>28</v>
      </c>
      <c r="C17" s="72" t="e">
        <f>AVERAGE(C15:C16)</f>
        <v>#VALUE!</v>
      </c>
      <c r="D17" s="13"/>
      <c r="E17" s="402"/>
      <c r="F17" s="386"/>
      <c r="G17" s="395"/>
      <c r="H17" s="395"/>
      <c r="I17" s="35"/>
      <c r="K17" t="s">
        <v>20</v>
      </c>
    </row>
    <row r="18" spans="1:11" ht="27" customHeight="1" x14ac:dyDescent="0.25">
      <c r="A18" s="396" t="s">
        <v>4</v>
      </c>
      <c r="B18" s="32" t="s">
        <v>11</v>
      </c>
      <c r="C18" s="53" t="s">
        <v>12</v>
      </c>
      <c r="D18" s="54" t="s">
        <v>631</v>
      </c>
      <c r="E18" s="397"/>
      <c r="F18" s="386" t="e">
        <f>IF(C23&lt;2,"3",IF(C23&lt;5,"2",IF(C23&lt;=5,"1","0")))</f>
        <v>#VALUE!</v>
      </c>
      <c r="G18" s="400" t="e">
        <f>F18*0.125</f>
        <v>#VALUE!</v>
      </c>
      <c r="H18" s="401" t="e">
        <f>SUM(G18:G35)</f>
        <v>#VALUE!</v>
      </c>
      <c r="K18" t="s">
        <v>21</v>
      </c>
    </row>
    <row r="19" spans="1:11" ht="15" hidden="1" customHeight="1" x14ac:dyDescent="0.25">
      <c r="A19" s="396"/>
      <c r="B19" s="11" t="str">
        <f>'Main Menu'!B20</f>
        <v>SY 2008-2009</v>
      </c>
      <c r="C19" s="39"/>
      <c r="D19" s="33">
        <f>'Main Menu'!D20</f>
        <v>0.02</v>
      </c>
      <c r="E19" s="398"/>
      <c r="F19" s="386"/>
      <c r="G19" s="400"/>
      <c r="H19" s="394"/>
      <c r="I19" s="43"/>
      <c r="J19" s="41"/>
    </row>
    <row r="20" spans="1:11" x14ac:dyDescent="0.25">
      <c r="A20" s="396"/>
      <c r="B20" s="11" t="str">
        <f>'Main Menu'!B21</f>
        <v/>
      </c>
      <c r="C20" s="40"/>
      <c r="D20" s="65" t="str">
        <f>'Main Menu'!D21</f>
        <v/>
      </c>
      <c r="E20" s="398"/>
      <c r="F20" s="386"/>
      <c r="G20" s="400"/>
      <c r="H20" s="394"/>
      <c r="I20" s="43"/>
      <c r="J20" s="40"/>
      <c r="K20" t="s">
        <v>22</v>
      </c>
    </row>
    <row r="21" spans="1:11" x14ac:dyDescent="0.25">
      <c r="A21" s="396"/>
      <c r="B21" s="11" t="str">
        <f>'Main Menu'!B22</f>
        <v/>
      </c>
      <c r="C21" s="40" t="e">
        <f>(D21-D20)</f>
        <v>#VALUE!</v>
      </c>
      <c r="D21" s="65" t="str">
        <f>'Main Menu'!D22</f>
        <v/>
      </c>
      <c r="E21" s="398"/>
      <c r="F21" s="386"/>
      <c r="G21" s="400"/>
      <c r="H21" s="394"/>
      <c r="I21" s="43"/>
      <c r="J21" s="40"/>
      <c r="K21" t="s">
        <v>23</v>
      </c>
    </row>
    <row r="22" spans="1:11" x14ac:dyDescent="0.25">
      <c r="A22" s="396"/>
      <c r="B22" s="11" t="str">
        <f>'Main Menu'!B23</f>
        <v/>
      </c>
      <c r="C22" s="40" t="e">
        <f>(D22-D21)</f>
        <v>#VALUE!</v>
      </c>
      <c r="D22" s="65" t="str">
        <f>'Main Menu'!D23</f>
        <v/>
      </c>
      <c r="E22" s="398"/>
      <c r="F22" s="386"/>
      <c r="G22" s="400"/>
      <c r="H22" s="394"/>
      <c r="I22" s="43"/>
      <c r="J22" s="40"/>
      <c r="K22" t="s">
        <v>24</v>
      </c>
    </row>
    <row r="23" spans="1:11" x14ac:dyDescent="0.25">
      <c r="A23" s="396"/>
      <c r="B23" s="106" t="s">
        <v>639</v>
      </c>
      <c r="C23" s="72" t="e">
        <f>AVERAGE(C21:C22)</f>
        <v>#VALUE!</v>
      </c>
      <c r="D23" s="66"/>
      <c r="E23" s="399"/>
      <c r="F23" s="386"/>
      <c r="G23" s="400"/>
      <c r="H23" s="394"/>
      <c r="I23" s="43"/>
      <c r="J23" s="41"/>
    </row>
    <row r="24" spans="1:11" ht="26.25" x14ac:dyDescent="0.25">
      <c r="A24" s="396"/>
      <c r="B24" s="32" t="s">
        <v>629</v>
      </c>
      <c r="C24" s="53" t="s">
        <v>12</v>
      </c>
      <c r="D24" s="53" t="s">
        <v>630</v>
      </c>
      <c r="E24" s="402"/>
      <c r="F24" s="386" t="e">
        <f>IF(C29&lt;2,"3",IF(C29&lt;5,"2",IF(C29&lt;=5,"1","0")))</f>
        <v>#VALUE!</v>
      </c>
      <c r="G24" s="400" t="e">
        <f>F24*0.125</f>
        <v>#VALUE!</v>
      </c>
      <c r="H24" s="394"/>
      <c r="K24" t="s">
        <v>25</v>
      </c>
    </row>
    <row r="25" spans="1:11" ht="15" hidden="1" customHeight="1" x14ac:dyDescent="0.25">
      <c r="A25" s="396"/>
      <c r="B25" s="11" t="str">
        <f>'Main Menu'!B26</f>
        <v>SY 2008-2009</v>
      </c>
      <c r="C25" s="39"/>
      <c r="D25" s="39">
        <f>'Main Menu'!D26</f>
        <v>65</v>
      </c>
      <c r="E25" s="402"/>
      <c r="F25" s="386"/>
      <c r="G25" s="400"/>
      <c r="H25" s="394"/>
    </row>
    <row r="26" spans="1:11" x14ac:dyDescent="0.25">
      <c r="A26" s="396"/>
      <c r="B26" s="11" t="str">
        <f>'Main Menu'!B27</f>
        <v/>
      </c>
      <c r="C26" s="40"/>
      <c r="D26" s="63" t="str">
        <f>'Main Menu'!D27</f>
        <v/>
      </c>
      <c r="E26" s="402"/>
      <c r="F26" s="386"/>
      <c r="G26" s="400"/>
      <c r="H26" s="394"/>
      <c r="K26" t="s">
        <v>26</v>
      </c>
    </row>
    <row r="27" spans="1:11" x14ac:dyDescent="0.25">
      <c r="A27" s="396"/>
      <c r="B27" s="11" t="str">
        <f>'Main Menu'!B28</f>
        <v/>
      </c>
      <c r="C27" s="40" t="e">
        <f>(D27-D26)</f>
        <v>#VALUE!</v>
      </c>
      <c r="D27" s="63" t="str">
        <f>'Main Menu'!D28</f>
        <v/>
      </c>
      <c r="E27" s="402"/>
      <c r="F27" s="386"/>
      <c r="G27" s="400"/>
      <c r="H27" s="394"/>
      <c r="K27" t="s">
        <v>27</v>
      </c>
    </row>
    <row r="28" spans="1:11" x14ac:dyDescent="0.25">
      <c r="A28" s="396"/>
      <c r="B28" s="11" t="str">
        <f>'Main Menu'!B29</f>
        <v/>
      </c>
      <c r="C28" s="40" t="e">
        <f>(D28-D27)</f>
        <v>#VALUE!</v>
      </c>
      <c r="D28" s="63" t="str">
        <f>'Main Menu'!D29</f>
        <v/>
      </c>
      <c r="E28" s="402"/>
      <c r="F28" s="386"/>
      <c r="G28" s="400"/>
      <c r="H28" s="394"/>
    </row>
    <row r="29" spans="1:11" x14ac:dyDescent="0.25">
      <c r="A29" s="396"/>
      <c r="B29" s="106" t="s">
        <v>639</v>
      </c>
      <c r="C29" s="72" t="e">
        <f>AVERAGE(C27:C28)</f>
        <v>#VALUE!</v>
      </c>
      <c r="D29" s="40"/>
      <c r="E29" s="402"/>
      <c r="F29" s="386"/>
      <c r="G29" s="400"/>
      <c r="H29" s="394"/>
    </row>
    <row r="30" spans="1:11" hidden="1" x14ac:dyDescent="0.25">
      <c r="A30" s="396"/>
      <c r="B30" s="32"/>
      <c r="C30" s="53"/>
      <c r="D30" s="53"/>
      <c r="E30" s="402"/>
      <c r="F30" s="403"/>
      <c r="G30" s="400"/>
      <c r="H30" s="394"/>
    </row>
    <row r="31" spans="1:11" hidden="1" x14ac:dyDescent="0.25">
      <c r="A31" s="396"/>
      <c r="B31" s="11"/>
      <c r="C31" s="39"/>
      <c r="D31" s="39"/>
      <c r="E31" s="402"/>
      <c r="F31" s="404"/>
      <c r="G31" s="400"/>
      <c r="H31" s="394"/>
    </row>
    <row r="32" spans="1:11" hidden="1" x14ac:dyDescent="0.25">
      <c r="A32" s="396"/>
      <c r="B32" s="11"/>
      <c r="C32" s="40"/>
      <c r="D32" s="63"/>
      <c r="E32" s="402"/>
      <c r="F32" s="404"/>
      <c r="G32" s="400"/>
      <c r="H32" s="394"/>
    </row>
    <row r="33" spans="1:14" hidden="1" x14ac:dyDescent="0.25">
      <c r="A33" s="396"/>
      <c r="B33" s="11"/>
      <c r="C33" s="40"/>
      <c r="D33" s="63"/>
      <c r="E33" s="402"/>
      <c r="F33" s="404"/>
      <c r="G33" s="400"/>
      <c r="H33" s="394"/>
    </row>
    <row r="34" spans="1:14" hidden="1" x14ac:dyDescent="0.25">
      <c r="A34" s="396"/>
      <c r="B34" s="11"/>
      <c r="C34" s="40"/>
      <c r="D34" s="63"/>
      <c r="E34" s="402"/>
      <c r="F34" s="404"/>
      <c r="G34" s="400"/>
      <c r="H34" s="394"/>
    </row>
    <row r="35" spans="1:14" hidden="1" x14ac:dyDescent="0.25">
      <c r="A35" s="396"/>
      <c r="B35" s="106"/>
      <c r="C35" s="72"/>
      <c r="D35" s="40"/>
      <c r="E35" s="402"/>
      <c r="F35" s="405"/>
      <c r="G35" s="400"/>
      <c r="H35" s="395"/>
    </row>
    <row r="36" spans="1:14" ht="36" customHeight="1" x14ac:dyDescent="0.25">
      <c r="A36" s="396" t="s">
        <v>8</v>
      </c>
      <c r="B36" s="32" t="s">
        <v>7</v>
      </c>
      <c r="C36" s="64" t="s">
        <v>10</v>
      </c>
      <c r="D36" s="64" t="s">
        <v>7</v>
      </c>
      <c r="E36" s="402"/>
      <c r="F36" s="426">
        <f>N41</f>
        <v>3</v>
      </c>
      <c r="G36" s="393">
        <f>F36*0.3</f>
        <v>0.89999999999999991</v>
      </c>
      <c r="H36" s="393">
        <f>G36</f>
        <v>0.89999999999999991</v>
      </c>
    </row>
    <row r="37" spans="1:14" hidden="1" x14ac:dyDescent="0.25">
      <c r="A37" s="396"/>
      <c r="B37" s="11" t="str">
        <f>'Main Menu'!B38</f>
        <v>SY 2008-2009</v>
      </c>
      <c r="C37" s="63"/>
      <c r="D37" s="63">
        <f>'Main Menu'!D38</f>
        <v>56</v>
      </c>
      <c r="E37" s="402"/>
      <c r="F37" s="427"/>
      <c r="G37" s="394"/>
      <c r="H37" s="394"/>
    </row>
    <row r="38" spans="1:14" ht="25.5" customHeight="1" x14ac:dyDescent="0.25">
      <c r="A38" s="396"/>
      <c r="B38" s="11" t="str">
        <f>'Main Menu'!B39</f>
        <v/>
      </c>
      <c r="C38" s="40"/>
      <c r="D38" s="63" t="str">
        <f>'Main Menu'!D39</f>
        <v/>
      </c>
      <c r="E38" s="402"/>
      <c r="F38" s="427"/>
      <c r="G38" s="394"/>
      <c r="H38" s="394"/>
      <c r="N38" t="str">
        <f>IF(D38&gt;=75,"3","0")</f>
        <v>3</v>
      </c>
    </row>
    <row r="39" spans="1:14" ht="27.75" customHeight="1" x14ac:dyDescent="0.25">
      <c r="A39" s="396"/>
      <c r="B39" s="11" t="str">
        <f>'Main Menu'!B40</f>
        <v/>
      </c>
      <c r="C39" s="40"/>
      <c r="D39" s="63" t="str">
        <f>'Main Menu'!D40</f>
        <v/>
      </c>
      <c r="E39" s="402"/>
      <c r="F39" s="427"/>
      <c r="G39" s="394"/>
      <c r="H39" s="394"/>
      <c r="N39" t="str">
        <f>IF(D39&gt;=75,"3","0")</f>
        <v>3</v>
      </c>
    </row>
    <row r="40" spans="1:14" ht="25.5" customHeight="1" x14ac:dyDescent="0.25">
      <c r="A40" s="396"/>
      <c r="B40" s="11" t="str">
        <f>'Main Menu'!B41</f>
        <v/>
      </c>
      <c r="C40" s="40"/>
      <c r="D40" s="63" t="str">
        <f>'Main Menu'!D41</f>
        <v/>
      </c>
      <c r="E40" s="402"/>
      <c r="F40" s="427"/>
      <c r="G40" s="394"/>
      <c r="H40" s="394"/>
      <c r="N40" t="str">
        <f>IF(D40&gt;=75,"3","0")</f>
        <v>3</v>
      </c>
    </row>
    <row r="41" spans="1:14" ht="25.5" customHeight="1" x14ac:dyDescent="0.25">
      <c r="A41" s="396"/>
      <c r="B41" s="116" t="s">
        <v>28</v>
      </c>
      <c r="C41" s="117"/>
      <c r="D41" s="118"/>
      <c r="E41" s="402"/>
      <c r="F41" s="428"/>
      <c r="G41" s="395"/>
      <c r="H41" s="395"/>
      <c r="N41" s="43">
        <f>(N38+N39+N40)/3</f>
        <v>3</v>
      </c>
    </row>
    <row r="42" spans="1:14" ht="13.5" customHeight="1" x14ac:dyDescent="0.25">
      <c r="A42" s="389" t="s">
        <v>32</v>
      </c>
      <c r="B42" s="390"/>
      <c r="C42" s="390"/>
      <c r="D42" s="390"/>
      <c r="E42" s="391"/>
      <c r="F42" s="25"/>
      <c r="G42" s="24"/>
      <c r="H42" s="23" t="e">
        <f>SUM(H12:H41)</f>
        <v>#VALUE!</v>
      </c>
    </row>
    <row r="43" spans="1:14" ht="8.25" customHeight="1" x14ac:dyDescent="0.25">
      <c r="A43" s="20"/>
      <c r="C43" s="42"/>
      <c r="D43" s="26"/>
    </row>
    <row r="44" spans="1:14" ht="13.5" customHeight="1" x14ac:dyDescent="0.25">
      <c r="A44" s="392" t="s">
        <v>43</v>
      </c>
      <c r="B44" s="392"/>
      <c r="C44" s="392"/>
      <c r="D44" s="392"/>
      <c r="E44" s="392"/>
      <c r="F44" s="392"/>
      <c r="G44" s="392"/>
      <c r="H44" s="392"/>
    </row>
    <row r="45" spans="1:14" ht="22.5" customHeight="1" x14ac:dyDescent="0.25">
      <c r="A45" s="359" t="s">
        <v>44</v>
      </c>
      <c r="B45" s="359"/>
      <c r="C45" s="359"/>
      <c r="D45" s="359"/>
      <c r="E45" s="359"/>
      <c r="F45" s="359"/>
      <c r="G45" s="359"/>
      <c r="H45" s="359"/>
    </row>
    <row r="46" spans="1:14" ht="26.25" customHeight="1" x14ac:dyDescent="0.25">
      <c r="A46" s="377" t="s">
        <v>45</v>
      </c>
      <c r="B46" s="377"/>
      <c r="C46" s="378" t="s">
        <v>51</v>
      </c>
      <c r="D46" s="379"/>
      <c r="E46" s="377" t="s">
        <v>52</v>
      </c>
      <c r="F46" s="377"/>
      <c r="G46" s="381" t="s">
        <v>16</v>
      </c>
      <c r="H46" s="382"/>
    </row>
    <row r="47" spans="1:14" x14ac:dyDescent="0.25">
      <c r="A47" s="373" t="s">
        <v>46</v>
      </c>
      <c r="B47" s="373"/>
      <c r="C47" s="374">
        <v>0.3</v>
      </c>
      <c r="D47" s="375"/>
      <c r="E47" s="376">
        <f>'Document Analysis, Obs. Discuss'!AP71</f>
        <v>0.6</v>
      </c>
      <c r="F47" s="386"/>
      <c r="G47" s="387">
        <f>E47*0.3</f>
        <v>0.18</v>
      </c>
      <c r="H47" s="388"/>
    </row>
    <row r="48" spans="1:14" x14ac:dyDescent="0.25">
      <c r="A48" s="373" t="s">
        <v>47</v>
      </c>
      <c r="B48" s="373"/>
      <c r="C48" s="374">
        <v>0.3</v>
      </c>
      <c r="D48" s="375"/>
      <c r="E48" s="376">
        <f>'Document Analysis, Obs. Discuss'!AP72</f>
        <v>0</v>
      </c>
      <c r="F48" s="386"/>
      <c r="G48" s="387">
        <f>E48*0.3</f>
        <v>0</v>
      </c>
      <c r="H48" s="388"/>
    </row>
    <row r="49" spans="1:8" x14ac:dyDescent="0.25">
      <c r="A49" s="373" t="s">
        <v>48</v>
      </c>
      <c r="B49" s="373"/>
      <c r="C49" s="374">
        <v>0.25</v>
      </c>
      <c r="D49" s="375"/>
      <c r="E49" s="376">
        <f>'Document Analysis, Obs. Discuss'!AP73</f>
        <v>0</v>
      </c>
      <c r="F49" s="386"/>
      <c r="G49" s="387">
        <f>E49*0.25</f>
        <v>0</v>
      </c>
      <c r="H49" s="388"/>
    </row>
    <row r="50" spans="1:8" x14ac:dyDescent="0.25">
      <c r="A50" s="373" t="s">
        <v>49</v>
      </c>
      <c r="B50" s="373"/>
      <c r="C50" s="374">
        <v>0.15</v>
      </c>
      <c r="D50" s="375"/>
      <c r="E50" s="376">
        <f>'Document Analysis, Obs. Discuss'!AP74</f>
        <v>0</v>
      </c>
      <c r="F50" s="386"/>
      <c r="G50" s="387">
        <f>E50*0.15</f>
        <v>0</v>
      </c>
      <c r="H50" s="388"/>
    </row>
    <row r="51" spans="1:8" x14ac:dyDescent="0.25">
      <c r="A51" s="261" t="s">
        <v>50</v>
      </c>
      <c r="B51" s="262"/>
      <c r="C51" s="417">
        <v>1</v>
      </c>
      <c r="D51" s="356"/>
      <c r="E51" s="262"/>
      <c r="F51" s="263"/>
      <c r="G51" s="357">
        <f>SUM(G47:G50)</f>
        <v>0.18</v>
      </c>
      <c r="H51" s="358"/>
    </row>
    <row r="52" spans="1:8" s="50" customFormat="1" ht="12.75" customHeight="1" x14ac:dyDescent="0.25">
      <c r="A52" s="52" t="s">
        <v>33</v>
      </c>
      <c r="B52" s="45"/>
      <c r="C52" s="46" t="s">
        <v>34</v>
      </c>
      <c r="D52" s="103"/>
      <c r="E52" s="48"/>
      <c r="F52" s="48"/>
      <c r="G52" s="49"/>
      <c r="H52" s="49"/>
    </row>
    <row r="53" spans="1:8" s="50" customFormat="1" ht="12.75" customHeight="1" x14ac:dyDescent="0.25">
      <c r="A53" s="51"/>
      <c r="B53" s="45"/>
      <c r="C53" s="46" t="s">
        <v>35</v>
      </c>
      <c r="D53" s="103"/>
      <c r="E53" s="48"/>
      <c r="F53" s="48"/>
      <c r="G53" s="49"/>
      <c r="H53" s="49"/>
    </row>
    <row r="54" spans="1:8" s="50" customFormat="1" ht="12.75" customHeight="1" x14ac:dyDescent="0.25">
      <c r="A54" s="51"/>
      <c r="B54" s="45"/>
      <c r="C54" s="46" t="s">
        <v>36</v>
      </c>
      <c r="D54" s="103"/>
      <c r="E54" s="48"/>
      <c r="F54" s="48"/>
      <c r="G54" s="49"/>
      <c r="H54" s="49"/>
    </row>
    <row r="55" spans="1:8" ht="15.75" customHeight="1" x14ac:dyDescent="0.25">
      <c r="A55" s="21" t="s">
        <v>37</v>
      </c>
      <c r="B55" s="383" t="s">
        <v>38</v>
      </c>
      <c r="C55" s="384"/>
      <c r="D55" s="385"/>
      <c r="E55" s="383" t="s">
        <v>39</v>
      </c>
      <c r="F55" s="385"/>
    </row>
    <row r="56" spans="1:8" x14ac:dyDescent="0.25">
      <c r="B56" s="360" t="s">
        <v>40</v>
      </c>
      <c r="C56" s="361"/>
      <c r="D56" s="362"/>
      <c r="E56" s="360" t="s">
        <v>34</v>
      </c>
      <c r="F56" s="362"/>
    </row>
    <row r="57" spans="1:8" x14ac:dyDescent="0.25">
      <c r="B57" s="360" t="s">
        <v>41</v>
      </c>
      <c r="C57" s="361"/>
      <c r="D57" s="362"/>
      <c r="E57" s="360" t="s">
        <v>35</v>
      </c>
      <c r="F57" s="362"/>
    </row>
    <row r="58" spans="1:8" x14ac:dyDescent="0.25">
      <c r="B58" s="360" t="s">
        <v>42</v>
      </c>
      <c r="C58" s="361"/>
      <c r="D58" s="362"/>
      <c r="E58" s="360" t="s">
        <v>36</v>
      </c>
      <c r="F58" s="362"/>
    </row>
    <row r="59" spans="1:8" x14ac:dyDescent="0.25">
      <c r="B59" s="44"/>
      <c r="C59" s="44"/>
      <c r="D59" s="44"/>
      <c r="E59" s="44"/>
      <c r="F59" s="44"/>
    </row>
    <row r="60" spans="1:8" x14ac:dyDescent="0.25">
      <c r="B60" s="44"/>
      <c r="C60" s="44"/>
      <c r="D60" s="44"/>
      <c r="E60" s="44"/>
      <c r="F60" s="44"/>
    </row>
    <row r="61" spans="1:8" x14ac:dyDescent="0.25">
      <c r="B61" s="44"/>
      <c r="C61" s="44"/>
      <c r="D61" s="44"/>
      <c r="E61" s="44"/>
      <c r="F61" s="44"/>
    </row>
    <row r="62" spans="1:8" x14ac:dyDescent="0.25">
      <c r="B62" s="44"/>
      <c r="C62" s="44"/>
      <c r="D62" s="44"/>
      <c r="E62" s="44"/>
      <c r="F62" s="44"/>
    </row>
    <row r="63" spans="1:8" x14ac:dyDescent="0.25">
      <c r="B63" s="44"/>
      <c r="C63" s="44"/>
      <c r="D63" s="44"/>
      <c r="E63" s="44"/>
      <c r="F63" s="44"/>
    </row>
    <row r="64" spans="1:8" x14ac:dyDescent="0.25">
      <c r="B64" s="44"/>
      <c r="C64" s="44"/>
      <c r="D64" s="44"/>
      <c r="E64" s="44"/>
      <c r="F64" s="44"/>
    </row>
    <row r="66" spans="1:15" ht="19.5" customHeight="1" x14ac:dyDescent="0.25">
      <c r="A66" s="359" t="s">
        <v>53</v>
      </c>
      <c r="B66" s="359"/>
      <c r="C66" s="359"/>
      <c r="D66" s="359"/>
      <c r="E66" s="359"/>
      <c r="F66" s="359"/>
      <c r="G66" s="359"/>
      <c r="H66" s="359"/>
    </row>
    <row r="67" spans="1:15" ht="30" customHeight="1" x14ac:dyDescent="0.25">
      <c r="A67" s="377" t="s">
        <v>54</v>
      </c>
      <c r="B67" s="377"/>
      <c r="C67" s="378" t="s">
        <v>51</v>
      </c>
      <c r="D67" s="379"/>
      <c r="E67" s="377" t="s">
        <v>15</v>
      </c>
      <c r="F67" s="377"/>
      <c r="G67" s="381" t="s">
        <v>16</v>
      </c>
      <c r="H67" s="382"/>
    </row>
    <row r="68" spans="1:15" x14ac:dyDescent="0.25">
      <c r="A68" s="373" t="s">
        <v>55</v>
      </c>
      <c r="B68" s="373"/>
      <c r="C68" s="374">
        <v>0.6</v>
      </c>
      <c r="D68" s="375"/>
      <c r="E68" s="376" t="e">
        <f>H42</f>
        <v>#VALUE!</v>
      </c>
      <c r="F68" s="376"/>
      <c r="G68" s="365" t="e">
        <f>C68*E68</f>
        <v>#VALUE!</v>
      </c>
      <c r="H68" s="366"/>
      <c r="N68" t="s">
        <v>180</v>
      </c>
      <c r="O68" s="43" t="e">
        <f>E68</f>
        <v>#VALUE!</v>
      </c>
    </row>
    <row r="69" spans="1:15" x14ac:dyDescent="0.25">
      <c r="A69" s="373" t="s">
        <v>57</v>
      </c>
      <c r="B69" s="373"/>
      <c r="C69" s="374">
        <v>0.4</v>
      </c>
      <c r="D69" s="375"/>
      <c r="E69" s="380">
        <f>G51</f>
        <v>0.18</v>
      </c>
      <c r="F69" s="380"/>
      <c r="G69" s="365">
        <f>C69*E69</f>
        <v>7.1999999999999995E-2</v>
      </c>
      <c r="H69" s="366"/>
      <c r="N69" t="s">
        <v>181</v>
      </c>
      <c r="O69" s="43">
        <f>E69</f>
        <v>0.18</v>
      </c>
    </row>
    <row r="70" spans="1:15" x14ac:dyDescent="0.25">
      <c r="A70" s="261" t="s">
        <v>56</v>
      </c>
      <c r="B70" s="262"/>
      <c r="C70" s="417">
        <v>1</v>
      </c>
      <c r="D70" s="356"/>
      <c r="E70" s="262"/>
      <c r="F70" s="263"/>
      <c r="G70" s="357" t="e">
        <f>SUM(G68:G69)</f>
        <v>#VALUE!</v>
      </c>
      <c r="H70" s="358"/>
      <c r="N70" t="s">
        <v>182</v>
      </c>
      <c r="O70" s="43" t="e">
        <f>G70</f>
        <v>#VALUE!</v>
      </c>
    </row>
    <row r="71" spans="1:15" ht="3.75" customHeight="1" x14ac:dyDescent="0.25"/>
    <row r="72" spans="1:15" hidden="1" x14ac:dyDescent="0.25">
      <c r="A72" s="28"/>
    </row>
    <row r="73" spans="1:15" hidden="1" x14ac:dyDescent="0.25">
      <c r="B73" s="27"/>
    </row>
    <row r="74" spans="1:15" hidden="1" x14ac:dyDescent="0.25">
      <c r="B74" s="27"/>
    </row>
    <row r="75" spans="1:15" hidden="1" x14ac:dyDescent="0.25">
      <c r="B75" s="27"/>
    </row>
    <row r="77" spans="1:15" ht="19.5" customHeight="1" x14ac:dyDescent="0.25">
      <c r="A77" s="359" t="s">
        <v>61</v>
      </c>
      <c r="B77" s="359"/>
      <c r="C77" s="359"/>
      <c r="D77" s="359"/>
      <c r="E77" s="359"/>
      <c r="F77" s="359"/>
      <c r="G77" s="359"/>
      <c r="H77" s="359"/>
    </row>
    <row r="78" spans="1:15" ht="15.75" customHeight="1" x14ac:dyDescent="0.25">
      <c r="B78" s="367" t="s">
        <v>38</v>
      </c>
      <c r="C78" s="368"/>
      <c r="D78" s="369"/>
      <c r="E78" s="370" t="s">
        <v>39</v>
      </c>
      <c r="F78" s="370"/>
      <c r="G78" s="370" t="s">
        <v>647</v>
      </c>
      <c r="H78" s="370"/>
    </row>
    <row r="79" spans="1:15" x14ac:dyDescent="0.25">
      <c r="B79" s="360" t="s">
        <v>40</v>
      </c>
      <c r="C79" s="361"/>
      <c r="D79" s="362"/>
      <c r="E79" s="363" t="s">
        <v>62</v>
      </c>
      <c r="F79" s="363"/>
      <c r="G79" s="363" t="s">
        <v>648</v>
      </c>
      <c r="H79" s="363"/>
    </row>
    <row r="80" spans="1:15" x14ac:dyDescent="0.25">
      <c r="B80" s="360" t="s">
        <v>41</v>
      </c>
      <c r="C80" s="361"/>
      <c r="D80" s="362"/>
      <c r="E80" s="363" t="s">
        <v>63</v>
      </c>
      <c r="F80" s="363"/>
      <c r="G80" s="363" t="s">
        <v>649</v>
      </c>
      <c r="H80" s="363"/>
    </row>
    <row r="81" spans="1:8" x14ac:dyDescent="0.25">
      <c r="B81" s="360" t="s">
        <v>42</v>
      </c>
      <c r="C81" s="361"/>
      <c r="D81" s="362"/>
      <c r="E81" s="363" t="s">
        <v>64</v>
      </c>
      <c r="F81" s="363"/>
      <c r="G81" s="363" t="s">
        <v>650</v>
      </c>
      <c r="H81" s="363"/>
    </row>
    <row r="82" spans="1:8" x14ac:dyDescent="0.25">
      <c r="B82" s="44"/>
      <c r="C82" s="44"/>
      <c r="D82" s="44"/>
      <c r="E82" s="44"/>
      <c r="F82" s="44"/>
    </row>
    <row r="83" spans="1:8" ht="15" customHeight="1" x14ac:dyDescent="0.25">
      <c r="A83" s="55"/>
      <c r="B83" s="364"/>
      <c r="C83" s="364"/>
      <c r="D83" s="364"/>
      <c r="E83" s="364"/>
      <c r="F83" s="364"/>
      <c r="G83" s="364"/>
      <c r="H83" s="364"/>
    </row>
    <row r="84" spans="1:8" x14ac:dyDescent="0.25">
      <c r="B84" s="364"/>
      <c r="C84" s="364"/>
      <c r="D84" s="364"/>
      <c r="E84" s="364"/>
      <c r="F84" s="364"/>
      <c r="G84" s="364"/>
      <c r="H84" s="364"/>
    </row>
    <row r="85" spans="1:8" x14ac:dyDescent="0.25">
      <c r="B85" s="364"/>
      <c r="C85" s="364"/>
      <c r="D85" s="364"/>
      <c r="E85" s="364"/>
      <c r="F85" s="364"/>
      <c r="G85" s="364"/>
      <c r="H85" s="364"/>
    </row>
    <row r="86" spans="1:8" x14ac:dyDescent="0.25">
      <c r="B86" s="364"/>
      <c r="C86" s="364"/>
      <c r="D86" s="364"/>
      <c r="E86" s="364"/>
      <c r="F86" s="364"/>
      <c r="G86" s="364"/>
      <c r="H86" s="364"/>
    </row>
    <row r="87" spans="1:8" x14ac:dyDescent="0.25">
      <c r="B87" s="61"/>
      <c r="C87" s="61"/>
      <c r="D87" s="61"/>
      <c r="E87" s="61"/>
      <c r="F87" s="61"/>
      <c r="G87" s="61"/>
      <c r="H87" s="61"/>
    </row>
    <row r="88" spans="1:8" x14ac:dyDescent="0.25">
      <c r="B88" s="61"/>
      <c r="C88" s="61"/>
      <c r="D88" s="61"/>
      <c r="E88" s="61"/>
      <c r="F88" s="61"/>
      <c r="G88" s="61"/>
      <c r="H88" s="61"/>
    </row>
    <row r="89" spans="1:8" x14ac:dyDescent="0.25">
      <c r="B89" s="61"/>
      <c r="C89" s="61"/>
      <c r="D89" s="61"/>
      <c r="E89" s="61"/>
      <c r="F89" s="61"/>
      <c r="G89" s="61"/>
      <c r="H89" s="61"/>
    </row>
    <row r="90" spans="1:8" x14ac:dyDescent="0.25">
      <c r="B90" s="61"/>
      <c r="C90" s="61"/>
      <c r="D90" s="61"/>
      <c r="E90" s="61"/>
      <c r="F90" s="61"/>
      <c r="G90" s="61"/>
      <c r="H90" s="61"/>
    </row>
    <row r="91" spans="1:8" x14ac:dyDescent="0.25">
      <c r="B91" s="61"/>
      <c r="C91" s="61"/>
      <c r="D91" s="61"/>
      <c r="E91" s="61"/>
      <c r="F91" s="61"/>
      <c r="G91" s="61"/>
      <c r="H91" s="61"/>
    </row>
    <row r="92" spans="1:8" x14ac:dyDescent="0.25">
      <c r="B92" s="61"/>
      <c r="C92" s="61"/>
      <c r="D92" s="61"/>
      <c r="E92" s="61"/>
      <c r="F92" s="61"/>
      <c r="G92" s="61"/>
      <c r="H92" s="61"/>
    </row>
    <row r="93" spans="1:8" x14ac:dyDescent="0.25">
      <c r="B93" s="61"/>
      <c r="C93" s="61"/>
      <c r="D93" s="61"/>
      <c r="E93" s="61"/>
      <c r="F93" s="61"/>
      <c r="G93" s="61"/>
      <c r="H93" s="61"/>
    </row>
    <row r="94" spans="1:8" ht="11.25" customHeight="1" x14ac:dyDescent="0.25">
      <c r="B94" s="61"/>
      <c r="C94" s="61"/>
      <c r="D94" s="61"/>
      <c r="E94" s="61"/>
      <c r="F94" s="61"/>
      <c r="G94" s="61"/>
      <c r="H94" s="61"/>
    </row>
    <row r="95" spans="1:8" ht="2.25" hidden="1" customHeight="1" x14ac:dyDescent="0.25">
      <c r="B95" s="61"/>
      <c r="C95" s="61"/>
      <c r="D95" s="61"/>
      <c r="E95" s="61"/>
      <c r="F95" s="61"/>
      <c r="G95" s="61"/>
      <c r="H95" s="61"/>
    </row>
    <row r="96" spans="1:8" hidden="1" x14ac:dyDescent="0.25">
      <c r="B96" s="61"/>
      <c r="C96" s="61"/>
      <c r="D96" s="61"/>
      <c r="E96" s="61"/>
      <c r="F96" s="61"/>
      <c r="G96" s="61"/>
      <c r="H96" s="61"/>
    </row>
    <row r="97" spans="1:8" hidden="1" x14ac:dyDescent="0.25">
      <c r="B97" s="61"/>
      <c r="C97" s="61"/>
      <c r="D97" s="61"/>
      <c r="E97" s="61"/>
      <c r="F97" s="61"/>
      <c r="G97" s="61"/>
      <c r="H97" s="61"/>
    </row>
    <row r="98" spans="1:8" hidden="1" x14ac:dyDescent="0.25">
      <c r="B98" s="61"/>
      <c r="C98" s="61"/>
      <c r="D98" s="61"/>
      <c r="E98" s="61"/>
      <c r="F98" s="61"/>
      <c r="G98" s="61"/>
      <c r="H98" s="61"/>
    </row>
    <row r="99" spans="1:8" x14ac:dyDescent="0.25">
      <c r="B99" s="61"/>
      <c r="C99" s="61"/>
      <c r="D99" s="61"/>
      <c r="E99" s="61"/>
      <c r="F99" s="61"/>
      <c r="G99" s="61"/>
      <c r="H99" s="61"/>
    </row>
    <row r="100" spans="1:8" ht="88.5" customHeight="1" x14ac:dyDescent="0.25">
      <c r="A100" s="250" t="s">
        <v>72</v>
      </c>
      <c r="B100" s="414" t="e">
        <f>IF(G70&lt;1.5,"Developing level- Structures and mechanisms with acceptable level and extent of community participation and impact on learning outcomes.",IF(G70&lt;2.5,"Maturing level - Introducing and sustaining continuous improvement process that integrates wider community participation and improve sinificantly performance and learning outcomes.",IF(G70&lt;3,"Advanced level - Ensuring the production of intended outputs/outcomes and meeting all standards of a system fully integrated in the local community and is self-renewing and self-sustaining.","")))</f>
        <v>#VALUE!</v>
      </c>
      <c r="C100" s="414"/>
      <c r="D100" s="414"/>
      <c r="E100" s="414"/>
      <c r="F100" s="414"/>
      <c r="G100" s="414"/>
      <c r="H100" s="414"/>
    </row>
    <row r="101" spans="1:8" ht="92.25" customHeight="1" x14ac:dyDescent="0.25">
      <c r="A101" s="250" t="s">
        <v>646</v>
      </c>
      <c r="B101" s="414">
        <f>'Main Menu'!B56:H56</f>
        <v>0</v>
      </c>
      <c r="C101" s="414"/>
      <c r="D101" s="414"/>
      <c r="E101" s="414"/>
      <c r="F101" s="414"/>
      <c r="G101" s="414"/>
      <c r="H101" s="414"/>
    </row>
    <row r="102" spans="1:8" x14ac:dyDescent="0.25">
      <c r="A102" s="22" t="s">
        <v>65</v>
      </c>
    </row>
    <row r="103" spans="1:8" x14ac:dyDescent="0.25">
      <c r="B103" s="353">
        <f>'Input Menu'!B51</f>
        <v>0</v>
      </c>
      <c r="C103" s="353"/>
      <c r="D103" s="108"/>
      <c r="E103" s="353">
        <f>'Input Menu'!B52</f>
        <v>0</v>
      </c>
      <c r="F103" s="353"/>
    </row>
    <row r="104" spans="1:8" x14ac:dyDescent="0.25">
      <c r="B104" s="351" t="s">
        <v>67</v>
      </c>
      <c r="C104" s="351"/>
      <c r="E104" s="351" t="s">
        <v>67</v>
      </c>
      <c r="F104" s="351"/>
    </row>
    <row r="107" spans="1:8" x14ac:dyDescent="0.25">
      <c r="B107" s="351">
        <f>'Input Menu'!B53</f>
        <v>0</v>
      </c>
      <c r="C107" s="351"/>
      <c r="E107" s="352">
        <f>'Input Menu'!B54</f>
        <v>0</v>
      </c>
      <c r="F107" s="352"/>
    </row>
    <row r="108" spans="1:8" x14ac:dyDescent="0.25">
      <c r="B108" s="351" t="s">
        <v>67</v>
      </c>
      <c r="C108" s="351"/>
      <c r="E108" s="351" t="s">
        <v>67</v>
      </c>
      <c r="F108" s="351"/>
    </row>
    <row r="109" spans="1:8" x14ac:dyDescent="0.25">
      <c r="E109" s="107"/>
      <c r="F109" s="107"/>
    </row>
    <row r="112" spans="1:8" x14ac:dyDescent="0.25">
      <c r="B112" s="351">
        <f>'Input Menu'!B50</f>
        <v>0</v>
      </c>
      <c r="C112" s="351"/>
      <c r="D112" s="351"/>
      <c r="E112" s="351"/>
      <c r="F112" s="351"/>
    </row>
    <row r="113" spans="1:6" x14ac:dyDescent="0.25">
      <c r="B113" s="351" t="s">
        <v>66</v>
      </c>
      <c r="C113" s="351"/>
      <c r="D113" s="351"/>
      <c r="E113" s="351"/>
      <c r="F113" s="351"/>
    </row>
    <row r="114" spans="1:6" x14ac:dyDescent="0.25">
      <c r="A114" s="119" t="str">
        <f>'Main Menu'!A51</f>
        <v>Option2: ER, DR, RR, NAT2</v>
      </c>
      <c r="B114" s="115"/>
      <c r="C114" s="120"/>
    </row>
    <row r="115" spans="1:6" ht="60" customHeight="1" x14ac:dyDescent="0.25">
      <c r="A115" s="102"/>
      <c r="B115" s="102"/>
    </row>
  </sheetData>
  <sheetProtection password="E89B" sheet="1" objects="1" scenarios="1"/>
  <protectedRanges>
    <protectedRange sqref="E103 B103 B107 E107 B112" name="Range1"/>
  </protectedRanges>
  <customSheetViews>
    <customSheetView guid="{4A908606-4657-4E94-A24A-D00115F5FBC8}" scale="120" showPageBreaks="1" showGridLines="0" printArea="1" hiddenRows="1" hiddenColumns="1" view="pageBreakPreview">
      <selection sqref="A1:H1"/>
      <pageMargins left="0.45" right="0.45" top="1" bottom="1" header="0.3" footer="0.3"/>
      <pageSetup paperSize="5" scale="95" orientation="portrait" horizontalDpi="360" verticalDpi="360" r:id="rId1"/>
    </customSheetView>
  </customSheetViews>
  <mergeCells count="107">
    <mergeCell ref="G78:H78"/>
    <mergeCell ref="A9:D9"/>
    <mergeCell ref="F9:H9"/>
    <mergeCell ref="A68:B68"/>
    <mergeCell ref="C68:D68"/>
    <mergeCell ref="E68:F68"/>
    <mergeCell ref="B101:H101"/>
    <mergeCell ref="C70:D70"/>
    <mergeCell ref="G68:H68"/>
    <mergeCell ref="A69:B69"/>
    <mergeCell ref="C69:D69"/>
    <mergeCell ref="E69:F69"/>
    <mergeCell ref="G69:H69"/>
    <mergeCell ref="G70:H70"/>
    <mergeCell ref="A77:H77"/>
    <mergeCell ref="B78:D78"/>
    <mergeCell ref="E78:F78"/>
    <mergeCell ref="G79:H79"/>
    <mergeCell ref="G80:H80"/>
    <mergeCell ref="G81:H81"/>
    <mergeCell ref="B100:H100"/>
    <mergeCell ref="B79:D79"/>
    <mergeCell ref="E79:F79"/>
    <mergeCell ref="B80:D80"/>
    <mergeCell ref="E80:F80"/>
    <mergeCell ref="B81:D81"/>
    <mergeCell ref="E81:F81"/>
    <mergeCell ref="B112:F112"/>
    <mergeCell ref="B113:F113"/>
    <mergeCell ref="B104:C104"/>
    <mergeCell ref="E104:F104"/>
    <mergeCell ref="B107:C107"/>
    <mergeCell ref="E107:F107"/>
    <mergeCell ref="B108:C108"/>
    <mergeCell ref="E108:F108"/>
    <mergeCell ref="B103:C103"/>
    <mergeCell ref="E103:F103"/>
    <mergeCell ref="B83:H86"/>
    <mergeCell ref="A48:B48"/>
    <mergeCell ref="C48:D48"/>
    <mergeCell ref="E48:F48"/>
    <mergeCell ref="G48:H48"/>
    <mergeCell ref="A49:B49"/>
    <mergeCell ref="C49:D49"/>
    <mergeCell ref="E49:F49"/>
    <mergeCell ref="G49:H49"/>
    <mergeCell ref="A50:B50"/>
    <mergeCell ref="C50:D50"/>
    <mergeCell ref="E50:F50"/>
    <mergeCell ref="G50:H50"/>
    <mergeCell ref="A67:B67"/>
    <mergeCell ref="C67:D67"/>
    <mergeCell ref="E67:F67"/>
    <mergeCell ref="G67:H67"/>
    <mergeCell ref="G51:H51"/>
    <mergeCell ref="B55:D55"/>
    <mergeCell ref="E55:F55"/>
    <mergeCell ref="B56:D56"/>
    <mergeCell ref="E56:F56"/>
    <mergeCell ref="B57:D57"/>
    <mergeCell ref="E57:F57"/>
    <mergeCell ref="B58:D58"/>
    <mergeCell ref="E58:F58"/>
    <mergeCell ref="A66:H66"/>
    <mergeCell ref="C51:D51"/>
    <mergeCell ref="A42:E42"/>
    <mergeCell ref="A44:H44"/>
    <mergeCell ref="A45:H45"/>
    <mergeCell ref="A46:B46"/>
    <mergeCell ref="C46:D46"/>
    <mergeCell ref="E46:F46"/>
    <mergeCell ref="G46:H46"/>
    <mergeCell ref="A47:B47"/>
    <mergeCell ref="C47:D47"/>
    <mergeCell ref="E47:F47"/>
    <mergeCell ref="G47:H47"/>
    <mergeCell ref="A6:H6"/>
    <mergeCell ref="A1:H1"/>
    <mergeCell ref="A2:H2"/>
    <mergeCell ref="A3:H3"/>
    <mergeCell ref="A5:H5"/>
    <mergeCell ref="F7:H7"/>
    <mergeCell ref="B7:D7"/>
    <mergeCell ref="B10:C10"/>
    <mergeCell ref="F8:G8"/>
    <mergeCell ref="B8:D8"/>
    <mergeCell ref="A12:A17"/>
    <mergeCell ref="E12:E17"/>
    <mergeCell ref="F12:F17"/>
    <mergeCell ref="G12:G17"/>
    <mergeCell ref="H12:H17"/>
    <mergeCell ref="H36:H41"/>
    <mergeCell ref="A18:A35"/>
    <mergeCell ref="E18:E23"/>
    <mergeCell ref="F18:F23"/>
    <mergeCell ref="G18:G23"/>
    <mergeCell ref="H18:H35"/>
    <mergeCell ref="E24:E29"/>
    <mergeCell ref="F24:F29"/>
    <mergeCell ref="G24:G29"/>
    <mergeCell ref="E30:E35"/>
    <mergeCell ref="F30:F35"/>
    <mergeCell ref="G30:G35"/>
    <mergeCell ref="A36:A41"/>
    <mergeCell ref="E36:E41"/>
    <mergeCell ref="F36:F41"/>
    <mergeCell ref="G36:G41"/>
  </mergeCells>
  <conditionalFormatting sqref="C52">
    <cfRule type="iconSet" priority="1">
      <iconSet>
        <cfvo type="percent" val="0"/>
        <cfvo type="percent" val="33"/>
        <cfvo type="percent" val="67"/>
      </iconSet>
    </cfRule>
  </conditionalFormatting>
  <dataValidations count="1">
    <dataValidation allowBlank="1" showInputMessage="1" showErrorMessage="1" errorTitle="aye" sqref="B116:B1048576 B4:B5 B7:B8 B10:B114"/>
  </dataValidations>
  <pageMargins left="0.23622047244094491" right="0.23622047244094491" top="0.98425196850393704" bottom="0.98425196850393704" header="0.31496062992125984" footer="0.31496062992125984"/>
  <pageSetup paperSize="5" scale="95" orientation="portrait" horizontalDpi="360" verticalDpi="360"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Sheet1">
    <tabColor rgb="FFFF0000"/>
  </sheetPr>
  <dimension ref="A1:O115"/>
  <sheetViews>
    <sheetView showGridLines="0" view="pageBreakPreview" zoomScale="90" zoomScaleNormal="115" zoomScaleSheetLayoutView="90" workbookViewId="0">
      <selection sqref="A1:H1"/>
    </sheetView>
  </sheetViews>
  <sheetFormatPr defaultRowHeight="15" x14ac:dyDescent="0.25"/>
  <cols>
    <col min="1" max="1" width="12.7109375" style="3" customWidth="1"/>
    <col min="2" max="2" width="15.7109375" style="1" customWidth="1"/>
    <col min="3" max="3" width="9.140625" style="36" customWidth="1"/>
    <col min="4" max="4" width="13.28515625" style="1" customWidth="1"/>
    <col min="5" max="5" width="24.42578125" style="5" customWidth="1"/>
    <col min="6" max="6" width="8.140625" style="5" customWidth="1"/>
    <col min="7" max="7" width="9" style="4" customWidth="1"/>
    <col min="8" max="8" width="10.5703125" style="4" customWidth="1"/>
    <col min="9" max="9" width="8.85546875" hidden="1" customWidth="1"/>
    <col min="10" max="10" width="4.28515625" hidden="1" customWidth="1"/>
    <col min="11" max="11" width="3.5703125" hidden="1" customWidth="1"/>
    <col min="13" max="13" width="13.140625" customWidth="1"/>
    <col min="14" max="14" width="6" hidden="1" customWidth="1"/>
    <col min="15" max="15" width="4.140625" customWidth="1"/>
  </cols>
  <sheetData>
    <row r="1" spans="1:11" x14ac:dyDescent="0.25">
      <c r="A1" s="371" t="str">
        <f>'Main Menu'!A1:F1</f>
        <v>Department of Education</v>
      </c>
      <c r="B1" s="371"/>
      <c r="C1" s="371"/>
      <c r="D1" s="371"/>
      <c r="E1" s="371"/>
      <c r="F1" s="371"/>
      <c r="G1" s="371"/>
      <c r="H1" s="371"/>
    </row>
    <row r="2" spans="1:11" x14ac:dyDescent="0.25">
      <c r="A2" s="371" t="str">
        <f>'Main Menu'!A2:F2</f>
        <v>Region X</v>
      </c>
      <c r="B2" s="371"/>
      <c r="C2" s="371"/>
      <c r="D2" s="371"/>
      <c r="E2" s="371"/>
      <c r="F2" s="371"/>
      <c r="G2" s="371"/>
      <c r="H2" s="371"/>
    </row>
    <row r="3" spans="1:11" ht="18" customHeight="1" x14ac:dyDescent="0.25">
      <c r="A3" s="411" t="str">
        <f>'Main Menu'!A3:F3</f>
        <v/>
      </c>
      <c r="B3" s="411"/>
      <c r="C3" s="411"/>
      <c r="D3" s="411"/>
      <c r="E3" s="411"/>
      <c r="F3" s="411"/>
      <c r="G3" s="411"/>
      <c r="H3" s="411"/>
    </row>
    <row r="4" spans="1:11" ht="9" customHeight="1" x14ac:dyDescent="0.25"/>
    <row r="5" spans="1:11" ht="16.5" customHeight="1" x14ac:dyDescent="0.25">
      <c r="A5" s="406" t="s">
        <v>651</v>
      </c>
      <c r="B5" s="406"/>
      <c r="C5" s="406"/>
      <c r="D5" s="406"/>
      <c r="E5" s="406"/>
      <c r="F5" s="406"/>
      <c r="G5" s="406"/>
      <c r="H5" s="406"/>
    </row>
    <row r="6" spans="1:11" ht="16.5" customHeight="1" x14ac:dyDescent="0.25">
      <c r="A6" s="429">
        <f ca="1">NOW()</f>
        <v>43282.382074305555</v>
      </c>
      <c r="B6" s="429"/>
      <c r="C6" s="429"/>
      <c r="D6" s="429"/>
      <c r="E6" s="429"/>
      <c r="F6" s="429"/>
      <c r="G6" s="429"/>
      <c r="H6" s="429"/>
    </row>
    <row r="7" spans="1:11" ht="20.25" customHeight="1" x14ac:dyDescent="0.25">
      <c r="A7" s="21" t="s">
        <v>258</v>
      </c>
      <c r="B7" s="407" t="str">
        <f>'Input Menu'!B8:C8</f>
        <v/>
      </c>
      <c r="C7" s="407"/>
      <c r="D7" s="407"/>
      <c r="E7" s="18" t="s">
        <v>225</v>
      </c>
      <c r="F7" s="408" t="str">
        <f>'Main Menu'!B8</f>
        <v/>
      </c>
      <c r="G7" s="408"/>
      <c r="H7" s="408"/>
      <c r="K7" t="str">
        <f>B7</f>
        <v/>
      </c>
    </row>
    <row r="8" spans="1:11" ht="15.75" customHeight="1" x14ac:dyDescent="0.25">
      <c r="A8" s="21" t="s">
        <v>626</v>
      </c>
      <c r="B8" s="421" t="str">
        <f>'Input Menu'!B7:C7</f>
        <v/>
      </c>
      <c r="C8" s="421"/>
      <c r="D8" s="421"/>
      <c r="E8" s="18" t="s">
        <v>654</v>
      </c>
      <c r="F8" s="422">
        <f>'Input Menu'!K6</f>
        <v>0</v>
      </c>
      <c r="G8" s="422"/>
      <c r="H8" s="278"/>
    </row>
    <row r="9" spans="1:11" ht="18.75" customHeight="1" x14ac:dyDescent="0.25">
      <c r="A9" s="409" t="s">
        <v>31</v>
      </c>
      <c r="B9" s="409"/>
      <c r="C9" s="409"/>
      <c r="D9" s="409"/>
      <c r="E9" s="273" t="s">
        <v>661</v>
      </c>
      <c r="F9" s="425">
        <f>'Main Menu'!O72</f>
        <v>0</v>
      </c>
      <c r="G9" s="425"/>
      <c r="H9" s="425"/>
    </row>
    <row r="10" spans="1:11" s="2" customFormat="1" ht="27" customHeight="1" x14ac:dyDescent="0.25">
      <c r="A10" s="29" t="s">
        <v>2</v>
      </c>
      <c r="B10" s="410" t="s">
        <v>13</v>
      </c>
      <c r="C10" s="410"/>
      <c r="D10" s="30"/>
      <c r="E10" s="30" t="s">
        <v>14</v>
      </c>
      <c r="F10" s="30" t="s">
        <v>633</v>
      </c>
      <c r="G10" s="30" t="s">
        <v>15</v>
      </c>
      <c r="H10" s="31" t="s">
        <v>16</v>
      </c>
    </row>
    <row r="11" spans="1:11" s="2" customFormat="1" ht="2.25" customHeight="1" x14ac:dyDescent="0.25">
      <c r="A11" s="8"/>
      <c r="B11" s="9"/>
      <c r="C11" s="38"/>
      <c r="D11" s="9"/>
      <c r="E11" s="9"/>
      <c r="F11" s="14"/>
      <c r="G11" s="14"/>
      <c r="H11" s="19"/>
    </row>
    <row r="12" spans="1:11" ht="36" customHeight="1" x14ac:dyDescent="0.25">
      <c r="A12" s="396" t="s">
        <v>3</v>
      </c>
      <c r="B12" s="32" t="s">
        <v>9</v>
      </c>
      <c r="C12" s="53" t="s">
        <v>10</v>
      </c>
      <c r="D12" s="54" t="s">
        <v>632</v>
      </c>
      <c r="E12" s="402"/>
      <c r="F12" s="386" t="e">
        <f>IF(C17&gt;=10,"3",IF(C17&gt;=7,"2",IF(C17&gt;5,"1","0")))</f>
        <v>#VALUE!</v>
      </c>
      <c r="G12" s="393" t="e">
        <f>F12*0.45</f>
        <v>#VALUE!</v>
      </c>
      <c r="H12" s="393" t="e">
        <f>G12</f>
        <v>#VALUE!</v>
      </c>
    </row>
    <row r="13" spans="1:11" ht="15" hidden="1" customHeight="1" x14ac:dyDescent="0.25">
      <c r="A13" s="396"/>
      <c r="B13" s="11" t="str">
        <f>'Main Menu'!B14</f>
        <v>SY 2009-2010</v>
      </c>
      <c r="C13" s="39"/>
      <c r="D13" s="33">
        <f>'Main Menu'!D14</f>
        <v>990</v>
      </c>
      <c r="E13" s="402"/>
      <c r="F13" s="386"/>
      <c r="G13" s="394"/>
      <c r="H13" s="394"/>
    </row>
    <row r="14" spans="1:11" ht="18.75" customHeight="1" x14ac:dyDescent="0.25">
      <c r="A14" s="396"/>
      <c r="B14" s="11" t="str">
        <f>'Main Menu'!B15</f>
        <v/>
      </c>
      <c r="C14" s="40"/>
      <c r="D14" s="33" t="str">
        <f>'Main Menu'!D15</f>
        <v/>
      </c>
      <c r="E14" s="402"/>
      <c r="F14" s="386"/>
      <c r="G14" s="394"/>
      <c r="H14" s="394"/>
      <c r="K14" t="s">
        <v>17</v>
      </c>
    </row>
    <row r="15" spans="1:11" ht="20.25" customHeight="1" x14ac:dyDescent="0.25">
      <c r="A15" s="396"/>
      <c r="B15" s="11" t="str">
        <f>'Main Menu'!B16</f>
        <v/>
      </c>
      <c r="C15" s="40" t="e">
        <f>((D15-D14)/D14)*100</f>
        <v>#VALUE!</v>
      </c>
      <c r="D15" s="33" t="str">
        <f>'Main Menu'!D16</f>
        <v/>
      </c>
      <c r="E15" s="402"/>
      <c r="F15" s="386"/>
      <c r="G15" s="394"/>
      <c r="H15" s="394"/>
      <c r="K15" t="s">
        <v>18</v>
      </c>
    </row>
    <row r="16" spans="1:11" ht="19.5" customHeight="1" x14ac:dyDescent="0.25">
      <c r="A16" s="396"/>
      <c r="B16" s="11" t="str">
        <f>'Main Menu'!B17</f>
        <v/>
      </c>
      <c r="C16" s="40" t="e">
        <f>((D16-D15)/D15)*100</f>
        <v>#VALUE!</v>
      </c>
      <c r="D16" s="33" t="str">
        <f>'Main Menu'!D17</f>
        <v/>
      </c>
      <c r="E16" s="402"/>
      <c r="F16" s="386"/>
      <c r="G16" s="394"/>
      <c r="H16" s="394"/>
      <c r="K16" t="s">
        <v>19</v>
      </c>
    </row>
    <row r="17" spans="1:11" ht="32.25" customHeight="1" x14ac:dyDescent="0.25">
      <c r="A17" s="396"/>
      <c r="B17" s="12" t="s">
        <v>28</v>
      </c>
      <c r="C17" s="72" t="e">
        <f>AVERAGE(C15:C16)</f>
        <v>#VALUE!</v>
      </c>
      <c r="D17" s="13"/>
      <c r="E17" s="402"/>
      <c r="F17" s="386"/>
      <c r="G17" s="395"/>
      <c r="H17" s="395"/>
      <c r="I17" s="35"/>
      <c r="K17" t="s">
        <v>20</v>
      </c>
    </row>
    <row r="18" spans="1:11" ht="27" customHeight="1" x14ac:dyDescent="0.25">
      <c r="A18" s="396" t="s">
        <v>4</v>
      </c>
      <c r="B18" s="32" t="s">
        <v>11</v>
      </c>
      <c r="C18" s="53" t="s">
        <v>12</v>
      </c>
      <c r="D18" s="54" t="s">
        <v>631</v>
      </c>
      <c r="E18" s="397"/>
      <c r="F18" s="386" t="e">
        <f>IF(C23&lt;2,"3",IF(C23&lt;5,"2",IF(C23&lt;=5,"1","0")))</f>
        <v>#VALUE!</v>
      </c>
      <c r="G18" s="400" t="e">
        <f>F18*0.125</f>
        <v>#VALUE!</v>
      </c>
      <c r="H18" s="401" t="e">
        <f>SUM(G18:G29)</f>
        <v>#VALUE!</v>
      </c>
      <c r="K18" t="s">
        <v>21</v>
      </c>
    </row>
    <row r="19" spans="1:11" ht="15" hidden="1" customHeight="1" x14ac:dyDescent="0.25">
      <c r="A19" s="396"/>
      <c r="B19" s="11" t="str">
        <f>'Main Menu'!B20</f>
        <v>SY 2008-2009</v>
      </c>
      <c r="C19" s="39"/>
      <c r="D19" s="33">
        <f>'Main Menu'!D20</f>
        <v>0.02</v>
      </c>
      <c r="E19" s="398"/>
      <c r="F19" s="386"/>
      <c r="G19" s="400"/>
      <c r="H19" s="394"/>
      <c r="I19" s="43"/>
      <c r="J19" s="41"/>
    </row>
    <row r="20" spans="1:11" x14ac:dyDescent="0.25">
      <c r="A20" s="396"/>
      <c r="B20" s="11" t="str">
        <f>'Main Menu'!B21</f>
        <v/>
      </c>
      <c r="C20" s="40"/>
      <c r="D20" s="65" t="str">
        <f>'Main Menu'!D21</f>
        <v/>
      </c>
      <c r="E20" s="398"/>
      <c r="F20" s="386"/>
      <c r="G20" s="400"/>
      <c r="H20" s="394"/>
      <c r="I20" s="43"/>
      <c r="J20" s="40"/>
      <c r="K20" t="s">
        <v>22</v>
      </c>
    </row>
    <row r="21" spans="1:11" x14ac:dyDescent="0.25">
      <c r="A21" s="396"/>
      <c r="B21" s="11" t="str">
        <f>'Main Menu'!B22</f>
        <v/>
      </c>
      <c r="C21" s="40" t="e">
        <f>D21-D20</f>
        <v>#VALUE!</v>
      </c>
      <c r="D21" s="65" t="str">
        <f>'Main Menu'!D22</f>
        <v/>
      </c>
      <c r="E21" s="398"/>
      <c r="F21" s="386"/>
      <c r="G21" s="400"/>
      <c r="H21" s="394"/>
      <c r="I21" s="43"/>
      <c r="J21" s="40"/>
      <c r="K21" t="s">
        <v>23</v>
      </c>
    </row>
    <row r="22" spans="1:11" x14ac:dyDescent="0.25">
      <c r="A22" s="396"/>
      <c r="B22" s="11" t="str">
        <f>'Main Menu'!B23</f>
        <v/>
      </c>
      <c r="C22" s="40" t="e">
        <f>D22-D21</f>
        <v>#VALUE!</v>
      </c>
      <c r="D22" s="65" t="str">
        <f>'Main Menu'!D23</f>
        <v/>
      </c>
      <c r="E22" s="398"/>
      <c r="F22" s="386"/>
      <c r="G22" s="400"/>
      <c r="H22" s="394"/>
      <c r="I22" s="43"/>
      <c r="J22" s="40"/>
      <c r="K22" t="s">
        <v>24</v>
      </c>
    </row>
    <row r="23" spans="1:11" x14ac:dyDescent="0.25">
      <c r="A23" s="396"/>
      <c r="B23" s="12" t="s">
        <v>29</v>
      </c>
      <c r="C23" s="72" t="e">
        <f>AVERAGE(C21:C22)</f>
        <v>#VALUE!</v>
      </c>
      <c r="D23" s="66"/>
      <c r="E23" s="399"/>
      <c r="F23" s="386"/>
      <c r="G23" s="400"/>
      <c r="H23" s="394"/>
      <c r="I23" s="43"/>
      <c r="J23" s="41"/>
    </row>
    <row r="24" spans="1:11" ht="26.25" x14ac:dyDescent="0.25">
      <c r="A24" s="396"/>
      <c r="B24" s="32" t="s">
        <v>629</v>
      </c>
      <c r="C24" s="53" t="s">
        <v>12</v>
      </c>
      <c r="D24" s="53" t="s">
        <v>630</v>
      </c>
      <c r="E24" s="402"/>
      <c r="F24" s="386" t="e">
        <f>IF(C29&lt;2,"3",IF(C29&lt;5,"2",IF(C29&lt;=5,"1","0")))</f>
        <v>#VALUE!</v>
      </c>
      <c r="G24" s="400" t="e">
        <f>F24*0.125</f>
        <v>#VALUE!</v>
      </c>
      <c r="H24" s="394"/>
      <c r="K24" t="s">
        <v>25</v>
      </c>
    </row>
    <row r="25" spans="1:11" ht="15" hidden="1" customHeight="1" x14ac:dyDescent="0.25">
      <c r="A25" s="396"/>
      <c r="B25" s="11" t="str">
        <f>'Main Menu'!B26</f>
        <v>SY 2008-2009</v>
      </c>
      <c r="C25" s="39"/>
      <c r="D25" s="39">
        <f>'Main Menu'!D26</f>
        <v>65</v>
      </c>
      <c r="E25" s="402"/>
      <c r="F25" s="386"/>
      <c r="G25" s="400"/>
      <c r="H25" s="394"/>
    </row>
    <row r="26" spans="1:11" x14ac:dyDescent="0.25">
      <c r="A26" s="396"/>
      <c r="B26" s="11" t="str">
        <f>'Main Menu'!B27</f>
        <v/>
      </c>
      <c r="C26" s="40"/>
      <c r="D26" s="63" t="str">
        <f>'Main Menu'!D27</f>
        <v/>
      </c>
      <c r="E26" s="402"/>
      <c r="F26" s="386"/>
      <c r="G26" s="400"/>
      <c r="H26" s="394"/>
      <c r="K26" t="s">
        <v>26</v>
      </c>
    </row>
    <row r="27" spans="1:11" x14ac:dyDescent="0.25">
      <c r="A27" s="396"/>
      <c r="B27" s="11" t="str">
        <f>'Main Menu'!B28</f>
        <v/>
      </c>
      <c r="C27" s="40" t="e">
        <f>(D27-D26)</f>
        <v>#VALUE!</v>
      </c>
      <c r="D27" s="63" t="str">
        <f>'Main Menu'!D28</f>
        <v/>
      </c>
      <c r="E27" s="402"/>
      <c r="F27" s="386"/>
      <c r="G27" s="400"/>
      <c r="H27" s="394"/>
      <c r="K27" t="s">
        <v>27</v>
      </c>
    </row>
    <row r="28" spans="1:11" x14ac:dyDescent="0.25">
      <c r="A28" s="396"/>
      <c r="B28" s="11" t="str">
        <f>'Main Menu'!B29</f>
        <v/>
      </c>
      <c r="C28" s="40" t="e">
        <f>(D28-D27)</f>
        <v>#VALUE!</v>
      </c>
      <c r="D28" s="63" t="str">
        <f>'Main Menu'!D29</f>
        <v/>
      </c>
      <c r="E28" s="402"/>
      <c r="F28" s="386"/>
      <c r="G28" s="400"/>
      <c r="H28" s="394"/>
    </row>
    <row r="29" spans="1:11" x14ac:dyDescent="0.25">
      <c r="A29" s="396"/>
      <c r="B29" s="12" t="s">
        <v>639</v>
      </c>
      <c r="C29" s="72" t="e">
        <f>AVERAGE(C27:C28)</f>
        <v>#VALUE!</v>
      </c>
      <c r="D29" s="40"/>
      <c r="E29" s="402"/>
      <c r="F29" s="386"/>
      <c r="G29" s="400"/>
      <c r="H29" s="394"/>
    </row>
    <row r="30" spans="1:11" ht="30" hidden="1" x14ac:dyDescent="0.25">
      <c r="A30" s="396"/>
      <c r="B30" s="32" t="s">
        <v>6</v>
      </c>
      <c r="C30" s="53" t="s">
        <v>10</v>
      </c>
      <c r="D30" s="53" t="s">
        <v>71</v>
      </c>
      <c r="E30" s="402"/>
      <c r="F30" s="403"/>
      <c r="G30" s="400"/>
      <c r="H30" s="394"/>
    </row>
    <row r="31" spans="1:11" hidden="1" x14ac:dyDescent="0.25">
      <c r="A31" s="396"/>
      <c r="B31" s="11" t="str">
        <f>'Main Menu'!B32</f>
        <v>SY 2008-2009</v>
      </c>
      <c r="C31" s="39"/>
      <c r="D31" s="39">
        <f>'Main Menu'!D32</f>
        <v>58</v>
      </c>
      <c r="E31" s="402"/>
      <c r="F31" s="404"/>
      <c r="G31" s="400"/>
      <c r="H31" s="394"/>
    </row>
    <row r="32" spans="1:11" hidden="1" x14ac:dyDescent="0.25">
      <c r="A32" s="396"/>
      <c r="B32" s="11"/>
      <c r="C32" s="40"/>
      <c r="D32" s="63"/>
      <c r="E32" s="402"/>
      <c r="F32" s="404"/>
      <c r="G32" s="400"/>
      <c r="H32" s="394"/>
    </row>
    <row r="33" spans="1:14" hidden="1" x14ac:dyDescent="0.25">
      <c r="A33" s="396"/>
      <c r="B33" s="11"/>
      <c r="C33" s="40"/>
      <c r="D33" s="63"/>
      <c r="E33" s="402"/>
      <c r="F33" s="404"/>
      <c r="G33" s="400"/>
      <c r="H33" s="394"/>
    </row>
    <row r="34" spans="1:14" hidden="1" x14ac:dyDescent="0.25">
      <c r="A34" s="396"/>
      <c r="B34" s="11"/>
      <c r="C34" s="40"/>
      <c r="D34" s="63"/>
      <c r="E34" s="402"/>
      <c r="F34" s="404"/>
      <c r="G34" s="400"/>
      <c r="H34" s="394"/>
    </row>
    <row r="35" spans="1:14" hidden="1" x14ac:dyDescent="0.25">
      <c r="A35" s="396"/>
      <c r="B35" s="12"/>
      <c r="C35" s="72"/>
      <c r="D35" s="40"/>
      <c r="E35" s="402"/>
      <c r="F35" s="405"/>
      <c r="G35" s="400"/>
      <c r="H35" s="395"/>
    </row>
    <row r="36" spans="1:14" ht="36" customHeight="1" x14ac:dyDescent="0.25">
      <c r="A36" s="396" t="s">
        <v>8</v>
      </c>
      <c r="B36" s="32" t="s">
        <v>229</v>
      </c>
      <c r="C36" s="64" t="s">
        <v>10</v>
      </c>
      <c r="D36" s="64" t="s">
        <v>638</v>
      </c>
      <c r="E36" s="402"/>
      <c r="F36" s="426">
        <f>N41</f>
        <v>3</v>
      </c>
      <c r="G36" s="393">
        <f>F36*0.3</f>
        <v>0.89999999999999991</v>
      </c>
      <c r="H36" s="393">
        <f>G36</f>
        <v>0.89999999999999991</v>
      </c>
    </row>
    <row r="37" spans="1:14" hidden="1" x14ac:dyDescent="0.25">
      <c r="A37" s="396"/>
      <c r="B37" s="11" t="str">
        <f>'Main Menu'!B38</f>
        <v>SY 2008-2009</v>
      </c>
      <c r="C37" s="63"/>
      <c r="D37" s="63">
        <f>'Main Menu'!D38</f>
        <v>56</v>
      </c>
      <c r="E37" s="402"/>
      <c r="F37" s="427"/>
      <c r="G37" s="394"/>
      <c r="H37" s="394"/>
    </row>
    <row r="38" spans="1:14" ht="25.5" customHeight="1" x14ac:dyDescent="0.25">
      <c r="A38" s="396"/>
      <c r="B38" s="11" t="str">
        <f>'Main Menu'!B39</f>
        <v/>
      </c>
      <c r="C38" s="40"/>
      <c r="D38" s="63" t="str">
        <f>'Main Menu'!F39</f>
        <v/>
      </c>
      <c r="E38" s="402"/>
      <c r="F38" s="427"/>
      <c r="G38" s="394"/>
      <c r="H38" s="394"/>
      <c r="N38" t="str">
        <f>IF(D38&gt;=95,"3",IF(D38&gt;=90,"2",IF(D38&gt;=85,"1","0")))</f>
        <v>3</v>
      </c>
    </row>
    <row r="39" spans="1:14" ht="27.75" customHeight="1" x14ac:dyDescent="0.25">
      <c r="A39" s="396"/>
      <c r="B39" s="11" t="str">
        <f>'Main Menu'!B40</f>
        <v/>
      </c>
      <c r="C39" s="40"/>
      <c r="D39" s="63" t="str">
        <f>'Main Menu'!F40</f>
        <v/>
      </c>
      <c r="E39" s="402"/>
      <c r="F39" s="427"/>
      <c r="G39" s="394"/>
      <c r="H39" s="394"/>
      <c r="N39" t="str">
        <f>IF(D39&gt;=95,"3",IF(D39&gt;=90,"2",IF(D39&gt;=85,"1","0")))</f>
        <v>3</v>
      </c>
    </row>
    <row r="40" spans="1:14" ht="25.5" customHeight="1" x14ac:dyDescent="0.25">
      <c r="A40" s="396"/>
      <c r="B40" s="11" t="str">
        <f>'Main Menu'!B41</f>
        <v/>
      </c>
      <c r="C40" s="40"/>
      <c r="D40" s="63" t="str">
        <f>'Main Menu'!F41</f>
        <v/>
      </c>
      <c r="E40" s="402"/>
      <c r="F40" s="427"/>
      <c r="G40" s="394"/>
      <c r="H40" s="394"/>
      <c r="N40" t="str">
        <f>IF(D40&gt;=95,"3",IF(D40&gt;=90,"2",IF(D40&gt;=85,"1","0")))</f>
        <v>3</v>
      </c>
    </row>
    <row r="41" spans="1:14" ht="25.5" customHeight="1" x14ac:dyDescent="0.25">
      <c r="A41" s="396"/>
      <c r="B41" s="12" t="s">
        <v>28</v>
      </c>
      <c r="C41" s="72"/>
      <c r="D41" s="40"/>
      <c r="E41" s="402"/>
      <c r="F41" s="428"/>
      <c r="G41" s="395"/>
      <c r="H41" s="395"/>
      <c r="N41" s="43">
        <f>(N38+N39+N40)/3</f>
        <v>3</v>
      </c>
    </row>
    <row r="42" spans="1:14" ht="13.5" customHeight="1" x14ac:dyDescent="0.25">
      <c r="A42" s="389" t="s">
        <v>32</v>
      </c>
      <c r="B42" s="390"/>
      <c r="C42" s="390"/>
      <c r="D42" s="390"/>
      <c r="E42" s="391"/>
      <c r="F42" s="25"/>
      <c r="G42" s="24"/>
      <c r="H42" s="23" t="e">
        <f>SUM(H12:H41)</f>
        <v>#VALUE!</v>
      </c>
    </row>
    <row r="43" spans="1:14" ht="8.25" customHeight="1" x14ac:dyDescent="0.25">
      <c r="A43" s="20"/>
      <c r="C43" s="42"/>
      <c r="D43" s="26"/>
    </row>
    <row r="44" spans="1:14" ht="13.5" customHeight="1" x14ac:dyDescent="0.25">
      <c r="A44" s="392" t="s">
        <v>43</v>
      </c>
      <c r="B44" s="392"/>
      <c r="C44" s="392"/>
      <c r="D44" s="392"/>
      <c r="E44" s="392"/>
      <c r="F44" s="392"/>
      <c r="G44" s="392"/>
      <c r="H44" s="392"/>
    </row>
    <row r="45" spans="1:14" ht="22.5" customHeight="1" x14ac:dyDescent="0.25">
      <c r="A45" s="359" t="s">
        <v>44</v>
      </c>
      <c r="B45" s="359"/>
      <c r="C45" s="359"/>
      <c r="D45" s="359"/>
      <c r="E45" s="359"/>
      <c r="F45" s="359"/>
      <c r="G45" s="359"/>
      <c r="H45" s="359"/>
    </row>
    <row r="46" spans="1:14" ht="26.25" customHeight="1" x14ac:dyDescent="0.25">
      <c r="A46" s="377" t="s">
        <v>45</v>
      </c>
      <c r="B46" s="377"/>
      <c r="C46" s="378" t="s">
        <v>51</v>
      </c>
      <c r="D46" s="379"/>
      <c r="E46" s="377" t="s">
        <v>52</v>
      </c>
      <c r="F46" s="377"/>
      <c r="G46" s="381" t="s">
        <v>16</v>
      </c>
      <c r="H46" s="382"/>
    </row>
    <row r="47" spans="1:14" x14ac:dyDescent="0.25">
      <c r="A47" s="373" t="s">
        <v>46</v>
      </c>
      <c r="B47" s="373"/>
      <c r="C47" s="374">
        <v>0.3</v>
      </c>
      <c r="D47" s="375"/>
      <c r="E47" s="376">
        <f>'Document Analysis, Obs. Discuss'!AP71</f>
        <v>0.6</v>
      </c>
      <c r="F47" s="386"/>
      <c r="G47" s="387">
        <f>E47*0.3</f>
        <v>0.18</v>
      </c>
      <c r="H47" s="388"/>
    </row>
    <row r="48" spans="1:14" x14ac:dyDescent="0.25">
      <c r="A48" s="373" t="s">
        <v>47</v>
      </c>
      <c r="B48" s="373"/>
      <c r="C48" s="374">
        <v>0.3</v>
      </c>
      <c r="D48" s="375"/>
      <c r="E48" s="376">
        <f>'Document Analysis, Obs. Discuss'!AP72</f>
        <v>0</v>
      </c>
      <c r="F48" s="386"/>
      <c r="G48" s="387">
        <f>E48*0.3</f>
        <v>0</v>
      </c>
      <c r="H48" s="388"/>
    </row>
    <row r="49" spans="1:8" x14ac:dyDescent="0.25">
      <c r="A49" s="373" t="s">
        <v>48</v>
      </c>
      <c r="B49" s="373"/>
      <c r="C49" s="374">
        <v>0.25</v>
      </c>
      <c r="D49" s="375"/>
      <c r="E49" s="376">
        <f>'Document Analysis, Obs. Discuss'!AP73</f>
        <v>0</v>
      </c>
      <c r="F49" s="386"/>
      <c r="G49" s="387">
        <f>E49*0.25</f>
        <v>0</v>
      </c>
      <c r="H49" s="388"/>
    </row>
    <row r="50" spans="1:8" x14ac:dyDescent="0.25">
      <c r="A50" s="373" t="s">
        <v>49</v>
      </c>
      <c r="B50" s="373"/>
      <c r="C50" s="374">
        <v>0.15</v>
      </c>
      <c r="D50" s="375"/>
      <c r="E50" s="376">
        <f>'Document Analysis, Obs. Discuss'!AP74</f>
        <v>0</v>
      </c>
      <c r="F50" s="386"/>
      <c r="G50" s="387">
        <f>E50*0.15</f>
        <v>0</v>
      </c>
      <c r="H50" s="388"/>
    </row>
    <row r="51" spans="1:8" x14ac:dyDescent="0.25">
      <c r="A51" s="261" t="s">
        <v>50</v>
      </c>
      <c r="B51" s="262"/>
      <c r="C51" s="417">
        <v>1</v>
      </c>
      <c r="D51" s="356"/>
      <c r="E51" s="262"/>
      <c r="F51" s="263"/>
      <c r="G51" s="357">
        <f>SUM(G47:G50)</f>
        <v>0.18</v>
      </c>
      <c r="H51" s="358"/>
    </row>
    <row r="52" spans="1:8" s="50" customFormat="1" ht="12.75" customHeight="1" x14ac:dyDescent="0.25">
      <c r="A52" s="52" t="s">
        <v>33</v>
      </c>
      <c r="B52" s="45"/>
      <c r="C52" s="46" t="s">
        <v>34</v>
      </c>
      <c r="D52" s="47"/>
      <c r="E52" s="48"/>
      <c r="F52" s="48"/>
      <c r="G52" s="49"/>
      <c r="H52" s="49"/>
    </row>
    <row r="53" spans="1:8" s="50" customFormat="1" ht="12.75" customHeight="1" x14ac:dyDescent="0.25">
      <c r="A53" s="51"/>
      <c r="B53" s="45"/>
      <c r="C53" s="46" t="s">
        <v>35</v>
      </c>
      <c r="D53" s="47"/>
      <c r="E53" s="48"/>
      <c r="F53" s="48"/>
      <c r="G53" s="49"/>
      <c r="H53" s="49"/>
    </row>
    <row r="54" spans="1:8" s="50" customFormat="1" ht="12.75" customHeight="1" x14ac:dyDescent="0.25">
      <c r="A54" s="51"/>
      <c r="B54" s="45"/>
      <c r="C54" s="46" t="s">
        <v>36</v>
      </c>
      <c r="D54" s="47"/>
      <c r="E54" s="48"/>
      <c r="F54" s="48"/>
      <c r="G54" s="49"/>
      <c r="H54" s="49"/>
    </row>
    <row r="55" spans="1:8" ht="15.75" customHeight="1" x14ac:dyDescent="0.25">
      <c r="A55" s="21" t="s">
        <v>37</v>
      </c>
      <c r="B55" s="383" t="s">
        <v>38</v>
      </c>
      <c r="C55" s="384"/>
      <c r="D55" s="385"/>
      <c r="E55" s="383" t="s">
        <v>39</v>
      </c>
      <c r="F55" s="385"/>
    </row>
    <row r="56" spans="1:8" x14ac:dyDescent="0.25">
      <c r="B56" s="360" t="s">
        <v>40</v>
      </c>
      <c r="C56" s="361"/>
      <c r="D56" s="362"/>
      <c r="E56" s="360" t="s">
        <v>34</v>
      </c>
      <c r="F56" s="362"/>
    </row>
    <row r="57" spans="1:8" x14ac:dyDescent="0.25">
      <c r="B57" s="360" t="s">
        <v>41</v>
      </c>
      <c r="C57" s="361"/>
      <c r="D57" s="362"/>
      <c r="E57" s="360" t="s">
        <v>35</v>
      </c>
      <c r="F57" s="362"/>
    </row>
    <row r="58" spans="1:8" x14ac:dyDescent="0.25">
      <c r="B58" s="360" t="s">
        <v>42</v>
      </c>
      <c r="C58" s="361"/>
      <c r="D58" s="362"/>
      <c r="E58" s="360" t="s">
        <v>36</v>
      </c>
      <c r="F58" s="362"/>
    </row>
    <row r="59" spans="1:8" x14ac:dyDescent="0.25">
      <c r="B59" s="44"/>
      <c r="C59" s="44"/>
      <c r="D59" s="44"/>
      <c r="E59" s="44"/>
      <c r="F59" s="44"/>
    </row>
    <row r="60" spans="1:8" x14ac:dyDescent="0.25">
      <c r="B60" s="44"/>
      <c r="C60" s="44"/>
      <c r="D60" s="44"/>
      <c r="E60" s="44"/>
      <c r="F60" s="44"/>
    </row>
    <row r="61" spans="1:8" x14ac:dyDescent="0.25">
      <c r="B61" s="44"/>
      <c r="C61" s="44"/>
      <c r="D61" s="44"/>
      <c r="E61" s="44"/>
      <c r="F61" s="44"/>
    </row>
    <row r="62" spans="1:8" x14ac:dyDescent="0.25">
      <c r="B62" s="44"/>
      <c r="C62" s="44"/>
      <c r="D62" s="44"/>
      <c r="E62" s="44"/>
      <c r="F62" s="44"/>
    </row>
    <row r="63" spans="1:8" x14ac:dyDescent="0.25">
      <c r="B63" s="44"/>
      <c r="C63" s="44"/>
      <c r="D63" s="44"/>
      <c r="E63" s="44"/>
      <c r="F63" s="44"/>
    </row>
    <row r="64" spans="1:8" x14ac:dyDescent="0.25">
      <c r="B64" s="44"/>
      <c r="C64" s="44"/>
      <c r="D64" s="44"/>
      <c r="E64" s="44"/>
      <c r="F64" s="44"/>
    </row>
    <row r="65" spans="1:15" x14ac:dyDescent="0.25">
      <c r="A65" s="225"/>
      <c r="B65" s="44"/>
      <c r="C65" s="44"/>
      <c r="D65" s="44"/>
      <c r="E65" s="44"/>
      <c r="F65" s="44"/>
    </row>
    <row r="67" spans="1:15" ht="19.5" customHeight="1" x14ac:dyDescent="0.25">
      <c r="A67" s="359" t="s">
        <v>53</v>
      </c>
      <c r="B67" s="359"/>
      <c r="C67" s="359"/>
      <c r="D67" s="359"/>
      <c r="E67" s="359"/>
      <c r="F67" s="359"/>
      <c r="G67" s="359"/>
      <c r="H67" s="359"/>
    </row>
    <row r="68" spans="1:15" ht="30" customHeight="1" x14ac:dyDescent="0.25">
      <c r="A68" s="377" t="s">
        <v>54</v>
      </c>
      <c r="B68" s="377"/>
      <c r="C68" s="378" t="s">
        <v>51</v>
      </c>
      <c r="D68" s="379"/>
      <c r="E68" s="377" t="s">
        <v>15</v>
      </c>
      <c r="F68" s="377"/>
      <c r="G68" s="381" t="s">
        <v>16</v>
      </c>
      <c r="H68" s="382"/>
    </row>
    <row r="69" spans="1:15" x14ac:dyDescent="0.25">
      <c r="A69" s="373" t="s">
        <v>55</v>
      </c>
      <c r="B69" s="373"/>
      <c r="C69" s="374">
        <v>0.6</v>
      </c>
      <c r="D69" s="375"/>
      <c r="E69" s="376" t="e">
        <f>H42</f>
        <v>#VALUE!</v>
      </c>
      <c r="F69" s="376"/>
      <c r="G69" s="365" t="e">
        <f>C69*E69</f>
        <v>#VALUE!</v>
      </c>
      <c r="H69" s="366"/>
      <c r="N69" t="s">
        <v>180</v>
      </c>
      <c r="O69" s="43" t="e">
        <f>E69</f>
        <v>#VALUE!</v>
      </c>
    </row>
    <row r="70" spans="1:15" x14ac:dyDescent="0.25">
      <c r="A70" s="373" t="s">
        <v>57</v>
      </c>
      <c r="B70" s="373"/>
      <c r="C70" s="374">
        <v>0.4</v>
      </c>
      <c r="D70" s="375"/>
      <c r="E70" s="380">
        <f>G51</f>
        <v>0.18</v>
      </c>
      <c r="F70" s="380"/>
      <c r="G70" s="365">
        <f>C70*E70</f>
        <v>7.1999999999999995E-2</v>
      </c>
      <c r="H70" s="366"/>
      <c r="N70" t="s">
        <v>181</v>
      </c>
      <c r="O70" s="43">
        <f>E70</f>
        <v>0.18</v>
      </c>
    </row>
    <row r="71" spans="1:15" x14ac:dyDescent="0.25">
      <c r="A71" s="261" t="s">
        <v>56</v>
      </c>
      <c r="B71" s="262"/>
      <c r="C71" s="417">
        <v>1</v>
      </c>
      <c r="D71" s="356"/>
      <c r="E71" s="262"/>
      <c r="F71" s="263"/>
      <c r="G71" s="357" t="e">
        <f>SUM(G69:G70)</f>
        <v>#VALUE!</v>
      </c>
      <c r="H71" s="358"/>
      <c r="N71" t="s">
        <v>182</v>
      </c>
      <c r="O71" s="43" t="e">
        <f>G71</f>
        <v>#VALUE!</v>
      </c>
    </row>
    <row r="72" spans="1:15" ht="8.25" customHeight="1" x14ac:dyDescent="0.25"/>
    <row r="73" spans="1:15" ht="3.75" hidden="1" customHeight="1" x14ac:dyDescent="0.25">
      <c r="A73" s="28"/>
    </row>
    <row r="74" spans="1:15" hidden="1" x14ac:dyDescent="0.25">
      <c r="B74" s="27"/>
    </row>
    <row r="75" spans="1:15" hidden="1" x14ac:dyDescent="0.25">
      <c r="B75" s="27"/>
    </row>
    <row r="76" spans="1:15" hidden="1" x14ac:dyDescent="0.25">
      <c r="B76" s="27"/>
    </row>
    <row r="78" spans="1:15" ht="19.5" customHeight="1" x14ac:dyDescent="0.25">
      <c r="A78" s="359" t="s">
        <v>61</v>
      </c>
      <c r="B78" s="359"/>
      <c r="C78" s="359"/>
      <c r="D78" s="359"/>
      <c r="E78" s="359"/>
      <c r="F78" s="359"/>
      <c r="G78" s="359"/>
      <c r="H78" s="359"/>
    </row>
    <row r="79" spans="1:15" ht="15.75" customHeight="1" x14ac:dyDescent="0.25">
      <c r="B79" s="367" t="s">
        <v>38</v>
      </c>
      <c r="C79" s="368"/>
      <c r="D79" s="369"/>
      <c r="E79" s="370" t="s">
        <v>39</v>
      </c>
      <c r="F79" s="370"/>
      <c r="G79" s="370" t="s">
        <v>647</v>
      </c>
      <c r="H79" s="370"/>
    </row>
    <row r="80" spans="1:15" x14ac:dyDescent="0.25">
      <c r="B80" s="360" t="s">
        <v>40</v>
      </c>
      <c r="C80" s="361"/>
      <c r="D80" s="362"/>
      <c r="E80" s="363" t="s">
        <v>62</v>
      </c>
      <c r="F80" s="363"/>
      <c r="G80" s="363" t="s">
        <v>648</v>
      </c>
      <c r="H80" s="363"/>
    </row>
    <row r="81" spans="1:8" ht="15.75" customHeight="1" x14ac:dyDescent="0.25">
      <c r="B81" s="360" t="s">
        <v>41</v>
      </c>
      <c r="C81" s="361"/>
      <c r="D81" s="362"/>
      <c r="E81" s="363" t="s">
        <v>63</v>
      </c>
      <c r="F81" s="363"/>
      <c r="G81" s="363" t="s">
        <v>649</v>
      </c>
      <c r="H81" s="363"/>
    </row>
    <row r="82" spans="1:8" ht="15.75" customHeight="1" x14ac:dyDescent="0.25">
      <c r="B82" s="360" t="s">
        <v>42</v>
      </c>
      <c r="C82" s="361"/>
      <c r="D82" s="362"/>
      <c r="E82" s="363" t="s">
        <v>64</v>
      </c>
      <c r="F82" s="363"/>
      <c r="G82" s="363" t="s">
        <v>650</v>
      </c>
      <c r="H82" s="363"/>
    </row>
    <row r="83" spans="1:8" x14ac:dyDescent="0.25">
      <c r="B83" s="44"/>
      <c r="C83" s="44"/>
      <c r="D83" s="44"/>
      <c r="E83" s="44"/>
      <c r="F83" s="44"/>
    </row>
    <row r="84" spans="1:8" ht="15" customHeight="1" x14ac:dyDescent="0.25">
      <c r="A84" s="252"/>
      <c r="B84" s="430"/>
      <c r="C84" s="430"/>
      <c r="D84" s="430"/>
      <c r="E84" s="430"/>
      <c r="F84" s="430"/>
      <c r="G84" s="430"/>
      <c r="H84" s="430"/>
    </row>
    <row r="85" spans="1:8" x14ac:dyDescent="0.25">
      <c r="B85" s="430"/>
      <c r="C85" s="430"/>
      <c r="D85" s="430"/>
      <c r="E85" s="430"/>
      <c r="F85" s="430"/>
      <c r="G85" s="430"/>
      <c r="H85" s="430"/>
    </row>
    <row r="86" spans="1:8" x14ac:dyDescent="0.25">
      <c r="B86" s="430"/>
      <c r="C86" s="430"/>
      <c r="D86" s="430"/>
      <c r="E86" s="430"/>
      <c r="F86" s="430"/>
      <c r="G86" s="430"/>
      <c r="H86" s="430"/>
    </row>
    <row r="87" spans="1:8" x14ac:dyDescent="0.25">
      <c r="B87" s="430"/>
      <c r="C87" s="430"/>
      <c r="D87" s="430"/>
      <c r="E87" s="430"/>
      <c r="F87" s="430"/>
      <c r="G87" s="430"/>
      <c r="H87" s="430"/>
    </row>
    <row r="88" spans="1:8" x14ac:dyDescent="0.25">
      <c r="B88" s="61"/>
      <c r="C88" s="61"/>
      <c r="D88" s="61"/>
      <c r="E88" s="61"/>
      <c r="F88" s="61"/>
      <c r="G88" s="61"/>
      <c r="H88" s="61"/>
    </row>
    <row r="89" spans="1:8" x14ac:dyDescent="0.25">
      <c r="B89" s="61"/>
      <c r="C89" s="61"/>
      <c r="D89" s="61"/>
      <c r="E89" s="61"/>
      <c r="F89" s="61"/>
      <c r="G89" s="61"/>
      <c r="H89" s="61"/>
    </row>
    <row r="90" spans="1:8" x14ac:dyDescent="0.25">
      <c r="B90" s="61"/>
      <c r="C90" s="61"/>
      <c r="D90" s="61"/>
      <c r="E90" s="61"/>
      <c r="F90" s="61"/>
      <c r="G90" s="61"/>
      <c r="H90" s="61"/>
    </row>
    <row r="91" spans="1:8" x14ac:dyDescent="0.25">
      <c r="B91" s="61"/>
      <c r="C91" s="61"/>
      <c r="D91" s="61"/>
      <c r="E91" s="61"/>
      <c r="F91" s="61"/>
      <c r="G91" s="61"/>
      <c r="H91" s="61"/>
    </row>
    <row r="92" spans="1:8" x14ac:dyDescent="0.25">
      <c r="B92" s="61"/>
      <c r="C92" s="61"/>
      <c r="D92" s="61"/>
      <c r="E92" s="61"/>
      <c r="F92" s="61"/>
      <c r="G92" s="61"/>
      <c r="H92" s="61"/>
    </row>
    <row r="93" spans="1:8" x14ac:dyDescent="0.25">
      <c r="B93" s="61"/>
      <c r="C93" s="61"/>
      <c r="D93" s="61"/>
      <c r="E93" s="61"/>
      <c r="F93" s="61"/>
      <c r="G93" s="61"/>
      <c r="H93" s="61"/>
    </row>
    <row r="94" spans="1:8" ht="7.5" hidden="1" customHeight="1" x14ac:dyDescent="0.25">
      <c r="B94" s="61"/>
      <c r="C94" s="61"/>
      <c r="D94" s="61"/>
      <c r="E94" s="61"/>
      <c r="F94" s="61"/>
      <c r="G94" s="61"/>
      <c r="H94" s="61"/>
    </row>
    <row r="95" spans="1:8" hidden="1" x14ac:dyDescent="0.25">
      <c r="B95" s="61"/>
      <c r="C95" s="61"/>
      <c r="D95" s="61"/>
      <c r="E95" s="61"/>
      <c r="F95" s="61"/>
      <c r="G95" s="61"/>
      <c r="H95" s="61"/>
    </row>
    <row r="96" spans="1:8" hidden="1" x14ac:dyDescent="0.25">
      <c r="B96" s="61"/>
      <c r="C96" s="61"/>
      <c r="D96" s="61"/>
      <c r="E96" s="61"/>
      <c r="F96" s="61"/>
      <c r="G96" s="61"/>
      <c r="H96" s="61"/>
    </row>
    <row r="97" spans="1:8" x14ac:dyDescent="0.25">
      <c r="B97" s="61"/>
      <c r="C97" s="61"/>
      <c r="D97" s="61"/>
      <c r="E97" s="61"/>
      <c r="F97" s="61"/>
      <c r="G97" s="61"/>
      <c r="H97" s="61"/>
    </row>
    <row r="98" spans="1:8" x14ac:dyDescent="0.25">
      <c r="B98" s="61"/>
      <c r="C98" s="61"/>
      <c r="D98" s="61"/>
      <c r="E98" s="61"/>
      <c r="F98" s="61"/>
      <c r="G98" s="61"/>
      <c r="H98" s="61"/>
    </row>
    <row r="99" spans="1:8" ht="88.5" customHeight="1" x14ac:dyDescent="0.25">
      <c r="A99" s="250" t="s">
        <v>72</v>
      </c>
      <c r="B99" s="414" t="e">
        <f>IF(G71&lt;1.5,"Developing level- Structures and mechanisms with acceptable level and extent of community participation and impact on learning outcomes.",IF(G71&lt;2.5,"Maturing level - Introducing and sustaining continuous improvement process that integrates wider community participation and improve sinificantly performance and learning outcomes.",IF(G71&lt;3,"Advanced level - Ensuring the production of intended outputs/outcomes and meeting all standards of a system fully integrated in the local community and is self-renewing and self-sustaining.","")))</f>
        <v>#VALUE!</v>
      </c>
      <c r="C99" s="414"/>
      <c r="D99" s="414"/>
      <c r="E99" s="414"/>
      <c r="F99" s="414"/>
      <c r="G99" s="414"/>
      <c r="H99" s="414"/>
    </row>
    <row r="100" spans="1:8" ht="90" customHeight="1" x14ac:dyDescent="0.25">
      <c r="A100" s="250" t="s">
        <v>646</v>
      </c>
      <c r="B100" s="414">
        <f>'Main Menu'!B56:H56</f>
        <v>0</v>
      </c>
      <c r="C100" s="414"/>
      <c r="D100" s="414"/>
      <c r="E100" s="414"/>
      <c r="F100" s="414"/>
      <c r="G100" s="414"/>
      <c r="H100" s="414"/>
    </row>
    <row r="101" spans="1:8" x14ac:dyDescent="0.25">
      <c r="B101" s="59"/>
      <c r="C101" s="59"/>
      <c r="D101" s="59"/>
      <c r="E101" s="59"/>
      <c r="F101" s="59"/>
      <c r="G101" s="59"/>
      <c r="H101" s="59"/>
    </row>
    <row r="102" spans="1:8" x14ac:dyDescent="0.25">
      <c r="A102" s="22" t="s">
        <v>65</v>
      </c>
    </row>
    <row r="103" spans="1:8" x14ac:dyDescent="0.25">
      <c r="B103" s="353">
        <f>'Input Menu'!B51</f>
        <v>0</v>
      </c>
      <c r="C103" s="353"/>
      <c r="D103" s="17"/>
      <c r="E103" s="353">
        <f>'Input Menu'!B52</f>
        <v>0</v>
      </c>
      <c r="F103" s="353"/>
    </row>
    <row r="104" spans="1:8" x14ac:dyDescent="0.25">
      <c r="B104" s="351" t="s">
        <v>67</v>
      </c>
      <c r="C104" s="351"/>
      <c r="E104" s="351" t="s">
        <v>67</v>
      </c>
      <c r="F104" s="351"/>
    </row>
    <row r="107" spans="1:8" x14ac:dyDescent="0.25">
      <c r="B107" s="351">
        <f>'Input Menu'!B53</f>
        <v>0</v>
      </c>
      <c r="C107" s="351"/>
      <c r="E107" s="352">
        <f>'Input Menu'!B54</f>
        <v>0</v>
      </c>
      <c r="F107" s="352"/>
    </row>
    <row r="108" spans="1:8" x14ac:dyDescent="0.25">
      <c r="B108" s="351" t="s">
        <v>67</v>
      </c>
      <c r="C108" s="351"/>
      <c r="E108" s="351" t="s">
        <v>67</v>
      </c>
      <c r="F108" s="351"/>
    </row>
    <row r="109" spans="1:8" x14ac:dyDescent="0.25">
      <c r="E109" s="1"/>
      <c r="F109" s="1"/>
    </row>
    <row r="112" spans="1:8" x14ac:dyDescent="0.25">
      <c r="B112" s="351">
        <f>'Input Menu'!B50</f>
        <v>0</v>
      </c>
      <c r="C112" s="351"/>
      <c r="D112" s="351"/>
      <c r="E112" s="351"/>
      <c r="F112" s="351"/>
    </row>
    <row r="113" spans="1:6" x14ac:dyDescent="0.25">
      <c r="B113" s="351" t="s">
        <v>66</v>
      </c>
      <c r="C113" s="351"/>
      <c r="D113" s="351"/>
      <c r="E113" s="351"/>
      <c r="F113" s="351"/>
    </row>
    <row r="115" spans="1:6" ht="60" customHeight="1" x14ac:dyDescent="0.25">
      <c r="A115" s="102" t="str">
        <f>'Main Menu'!A52</f>
        <v>Option3: ER, DR, RR, PrR</v>
      </c>
      <c r="B115" s="102"/>
    </row>
  </sheetData>
  <sheetProtection password="E89B" sheet="1" objects="1" scenarios="1"/>
  <protectedRanges>
    <protectedRange sqref="E103 B103 B107 E107 B112" name="Range1"/>
  </protectedRanges>
  <customSheetViews>
    <customSheetView guid="{4A908606-4657-4E94-A24A-D00115F5FBC8}" scale="120" showPageBreaks="1" showGridLines="0" printArea="1" hiddenRows="1" hiddenColumns="1" view="pageBreakPreview">
      <pane ySplit="9" topLeftCell="A37" activePane="bottomLeft" state="frozen"/>
      <selection pane="bottomLeft" sqref="A1:H1"/>
      <pageMargins left="0.45" right="0.45" top="1" bottom="1" header="0.3" footer="0.3"/>
      <pageSetup paperSize="5" scale="95" orientation="portrait" errors="blank" horizontalDpi="4294967293" verticalDpi="4294967293" r:id="rId1"/>
    </customSheetView>
    <customSheetView guid="{B5F02B4C-8432-477C-902D-F5F59352B554}" scale="115" showGridLines="0" hiddenRows="1" hiddenColumns="1">
      <pane ySplit="9" topLeftCell="A10" activePane="bottomLeft" state="frozen"/>
      <selection pane="bottomLeft" activeCell="H9" sqref="H9"/>
      <pageMargins left="0.45" right="0.45" top="0.5" bottom="0.5" header="0.3" footer="0.3"/>
      <pageSetup paperSize="5" scale="95" orientation="portrait" errors="blank" horizontalDpi="0" verticalDpi="0" r:id="rId2"/>
    </customSheetView>
  </customSheetViews>
  <mergeCells count="107">
    <mergeCell ref="A9:D9"/>
    <mergeCell ref="F9:H9"/>
    <mergeCell ref="B112:F112"/>
    <mergeCell ref="B113:F113"/>
    <mergeCell ref="B108:C108"/>
    <mergeCell ref="E108:F108"/>
    <mergeCell ref="B107:C107"/>
    <mergeCell ref="E107:F107"/>
    <mergeCell ref="A1:H1"/>
    <mergeCell ref="A2:H2"/>
    <mergeCell ref="A3:H3"/>
    <mergeCell ref="B84:H87"/>
    <mergeCell ref="G70:H70"/>
    <mergeCell ref="G71:H71"/>
    <mergeCell ref="B79:D79"/>
    <mergeCell ref="B80:D80"/>
    <mergeCell ref="B81:D81"/>
    <mergeCell ref="E80:F80"/>
    <mergeCell ref="E81:F81"/>
    <mergeCell ref="E82:F82"/>
    <mergeCell ref="B82:D82"/>
    <mergeCell ref="A78:H78"/>
    <mergeCell ref="E79:F79"/>
    <mergeCell ref="E58:F58"/>
    <mergeCell ref="B56:D56"/>
    <mergeCell ref="C46:D46"/>
    <mergeCell ref="B57:D57"/>
    <mergeCell ref="B58:D58"/>
    <mergeCell ref="E56:F56"/>
    <mergeCell ref="E57:F57"/>
    <mergeCell ref="B103:C103"/>
    <mergeCell ref="B104:C104"/>
    <mergeCell ref="E103:F103"/>
    <mergeCell ref="E104:F104"/>
    <mergeCell ref="A67:H67"/>
    <mergeCell ref="A68:B68"/>
    <mergeCell ref="E68:F68"/>
    <mergeCell ref="A69:B69"/>
    <mergeCell ref="E69:F69"/>
    <mergeCell ref="C68:D68"/>
    <mergeCell ref="C69:D69"/>
    <mergeCell ref="G68:H68"/>
    <mergeCell ref="G69:H69"/>
    <mergeCell ref="A70:B70"/>
    <mergeCell ref="E70:F70"/>
    <mergeCell ref="C70:D70"/>
    <mergeCell ref="B100:H100"/>
    <mergeCell ref="C71:D71"/>
    <mergeCell ref="E55:F55"/>
    <mergeCell ref="E48:F48"/>
    <mergeCell ref="E49:F49"/>
    <mergeCell ref="A48:B48"/>
    <mergeCell ref="A49:B49"/>
    <mergeCell ref="A50:B50"/>
    <mergeCell ref="E50:F50"/>
    <mergeCell ref="C48:D48"/>
    <mergeCell ref="C49:D49"/>
    <mergeCell ref="C50:D50"/>
    <mergeCell ref="C51:D51"/>
    <mergeCell ref="B55:D55"/>
    <mergeCell ref="H36:H41"/>
    <mergeCell ref="H18:H35"/>
    <mergeCell ref="A18:A35"/>
    <mergeCell ref="A36:A41"/>
    <mergeCell ref="E36:E41"/>
    <mergeCell ref="G18:G23"/>
    <mergeCell ref="F18:F23"/>
    <mergeCell ref="F24:F29"/>
    <mergeCell ref="G24:G29"/>
    <mergeCell ref="F30:F35"/>
    <mergeCell ref="G30:G35"/>
    <mergeCell ref="G49:H49"/>
    <mergeCell ref="G50:H50"/>
    <mergeCell ref="G51:H51"/>
    <mergeCell ref="A44:H44"/>
    <mergeCell ref="A45:H45"/>
    <mergeCell ref="A46:B46"/>
    <mergeCell ref="E46:F46"/>
    <mergeCell ref="G47:H47"/>
    <mergeCell ref="E47:F47"/>
    <mergeCell ref="A47:B47"/>
    <mergeCell ref="G46:H46"/>
    <mergeCell ref="C47:D47"/>
    <mergeCell ref="F8:G8"/>
    <mergeCell ref="A6:H6"/>
    <mergeCell ref="G79:H79"/>
    <mergeCell ref="G80:H80"/>
    <mergeCell ref="G81:H81"/>
    <mergeCell ref="G82:H82"/>
    <mergeCell ref="B99:H99"/>
    <mergeCell ref="A5:H5"/>
    <mergeCell ref="B10:C10"/>
    <mergeCell ref="E12:E17"/>
    <mergeCell ref="E24:E29"/>
    <mergeCell ref="E30:E35"/>
    <mergeCell ref="F12:F17"/>
    <mergeCell ref="G12:G17"/>
    <mergeCell ref="H12:H17"/>
    <mergeCell ref="E18:E23"/>
    <mergeCell ref="F7:H7"/>
    <mergeCell ref="A12:A17"/>
    <mergeCell ref="B7:D7"/>
    <mergeCell ref="B8:D8"/>
    <mergeCell ref="A42:E42"/>
    <mergeCell ref="F36:F41"/>
    <mergeCell ref="G36:G41"/>
    <mergeCell ref="G48:H48"/>
  </mergeCells>
  <conditionalFormatting sqref="C52">
    <cfRule type="iconSet" priority="1">
      <iconSet>
        <cfvo type="percent" val="0"/>
        <cfvo type="percent" val="33"/>
        <cfvo type="percent" val="67"/>
      </iconSet>
    </cfRule>
  </conditionalFormatting>
  <dataValidations count="1">
    <dataValidation allowBlank="1" showInputMessage="1" showErrorMessage="1" errorTitle="aye" sqref="B116:B1048576 B4:B5 B7:B8 B10:B114"/>
  </dataValidations>
  <pageMargins left="0.23622047244094491" right="0.23622047244094491" top="0.98425196850393704" bottom="0.98425196850393704" header="0.31496062992125984" footer="0.31496062992125984"/>
  <pageSetup paperSize="5" scale="95" orientation="portrait" errors="blank" horizontalDpi="4294967293" verticalDpi="4294967293" r:id="rId3"/>
  <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Sheet4">
    <tabColor rgb="FFFF0000"/>
  </sheetPr>
  <dimension ref="A1:O113"/>
  <sheetViews>
    <sheetView showGridLines="0" view="pageBreakPreview" zoomScale="110" zoomScaleNormal="100" zoomScaleSheetLayoutView="110" workbookViewId="0">
      <selection activeCell="C14" sqref="C14"/>
    </sheetView>
  </sheetViews>
  <sheetFormatPr defaultRowHeight="15" x14ac:dyDescent="0.25"/>
  <cols>
    <col min="1" max="1" width="12.7109375" style="3" customWidth="1"/>
    <col min="2" max="2" width="17.28515625" style="69" customWidth="1"/>
    <col min="3" max="3" width="9.140625" style="36" customWidth="1"/>
    <col min="4" max="4" width="12.7109375" style="69" customWidth="1"/>
    <col min="5" max="5" width="24.5703125" style="5" customWidth="1"/>
    <col min="6" max="6" width="9" style="5" customWidth="1"/>
    <col min="7" max="8" width="9.7109375" style="4" customWidth="1"/>
    <col min="9" max="9" width="8.85546875" hidden="1" customWidth="1"/>
    <col min="10" max="10" width="4.28515625" hidden="1" customWidth="1"/>
    <col min="11" max="11" width="5.5703125" hidden="1" customWidth="1"/>
    <col min="13" max="13" width="10" customWidth="1"/>
    <col min="14" max="14" width="5.85546875" customWidth="1"/>
    <col min="15" max="15" width="4.5703125" customWidth="1"/>
  </cols>
  <sheetData>
    <row r="1" spans="1:14" x14ac:dyDescent="0.25">
      <c r="A1" s="371" t="str">
        <f>'Main Menu'!A1:F1</f>
        <v>Department of Education</v>
      </c>
      <c r="B1" s="371"/>
      <c r="C1" s="371"/>
      <c r="D1" s="371"/>
      <c r="E1" s="371"/>
      <c r="F1" s="371"/>
      <c r="G1" s="371"/>
      <c r="H1" s="371"/>
    </row>
    <row r="2" spans="1:14" x14ac:dyDescent="0.25">
      <c r="A2" s="371" t="str">
        <f>'Main Menu'!A2:F2</f>
        <v>Region X</v>
      </c>
      <c r="B2" s="371"/>
      <c r="C2" s="371"/>
      <c r="D2" s="371"/>
      <c r="E2" s="371"/>
      <c r="F2" s="371"/>
      <c r="G2" s="371"/>
      <c r="H2" s="371"/>
    </row>
    <row r="3" spans="1:14" ht="17.25" customHeight="1" x14ac:dyDescent="0.25">
      <c r="A3" s="411" t="str">
        <f>'Main Menu'!A3:F3</f>
        <v/>
      </c>
      <c r="B3" s="411"/>
      <c r="C3" s="411"/>
      <c r="D3" s="411"/>
      <c r="E3" s="411"/>
      <c r="F3" s="411"/>
      <c r="G3" s="411"/>
      <c r="H3" s="411"/>
    </row>
    <row r="4" spans="1:14" ht="11.25" customHeight="1" x14ac:dyDescent="0.25"/>
    <row r="5" spans="1:14" ht="22.5" customHeight="1" x14ac:dyDescent="0.25">
      <c r="A5" s="406" t="s">
        <v>651</v>
      </c>
      <c r="B5" s="406"/>
      <c r="C5" s="406"/>
      <c r="D5" s="406"/>
      <c r="E5" s="406"/>
      <c r="F5" s="406"/>
      <c r="G5" s="406"/>
      <c r="H5" s="406"/>
    </row>
    <row r="6" spans="1:14" ht="13.5" customHeight="1" x14ac:dyDescent="0.25">
      <c r="A6" s="429">
        <f ca="1">NOW()</f>
        <v>43282.382074305555</v>
      </c>
      <c r="B6" s="429"/>
      <c r="C6" s="429"/>
      <c r="D6" s="429"/>
      <c r="E6" s="429"/>
      <c r="F6" s="429"/>
      <c r="G6" s="429"/>
      <c r="H6" s="429"/>
    </row>
    <row r="7" spans="1:14" ht="18.75" customHeight="1" x14ac:dyDescent="0.25">
      <c r="A7" s="3" t="s">
        <v>258</v>
      </c>
      <c r="B7" s="407" t="str">
        <f>'Input Menu'!B8:C8</f>
        <v/>
      </c>
      <c r="C7" s="407"/>
      <c r="D7" s="407"/>
      <c r="E7" s="18" t="s">
        <v>225</v>
      </c>
      <c r="F7" s="408" t="str">
        <f>'Main Menu'!B8</f>
        <v/>
      </c>
      <c r="G7" s="408"/>
      <c r="H7" s="408"/>
      <c r="K7" t="str">
        <f>B7</f>
        <v/>
      </c>
    </row>
    <row r="8" spans="1:14" ht="18" customHeight="1" x14ac:dyDescent="0.25">
      <c r="A8" s="3" t="s">
        <v>626</v>
      </c>
      <c r="B8" s="407" t="str">
        <f>'Input Menu'!B7:C7</f>
        <v/>
      </c>
      <c r="C8" s="407"/>
      <c r="D8" s="407"/>
      <c r="E8" s="18" t="s">
        <v>654</v>
      </c>
      <c r="F8" s="422">
        <f>'Input Menu'!K6</f>
        <v>0</v>
      </c>
      <c r="G8" s="422"/>
      <c r="H8" s="278"/>
    </row>
    <row r="9" spans="1:14" ht="18.75" customHeight="1" x14ac:dyDescent="0.25">
      <c r="A9" s="409" t="s">
        <v>31</v>
      </c>
      <c r="B9" s="409"/>
      <c r="C9" s="409"/>
      <c r="D9" s="409"/>
      <c r="E9" s="273" t="s">
        <v>661</v>
      </c>
      <c r="F9" s="425">
        <f>'Main Menu'!O72</f>
        <v>0</v>
      </c>
      <c r="G9" s="425"/>
      <c r="H9" s="425"/>
    </row>
    <row r="10" spans="1:14" s="2" customFormat="1" ht="27" customHeight="1" x14ac:dyDescent="0.25">
      <c r="A10" s="29" t="s">
        <v>2</v>
      </c>
      <c r="B10" s="410" t="s">
        <v>13</v>
      </c>
      <c r="C10" s="410"/>
      <c r="D10" s="67"/>
      <c r="E10" s="67" t="s">
        <v>14</v>
      </c>
      <c r="F10" s="67" t="s">
        <v>633</v>
      </c>
      <c r="G10" s="67" t="s">
        <v>15</v>
      </c>
      <c r="H10" s="31" t="s">
        <v>16</v>
      </c>
    </row>
    <row r="11" spans="1:14" s="2" customFormat="1" ht="2.25" customHeight="1" x14ac:dyDescent="0.25">
      <c r="A11" s="8"/>
      <c r="B11" s="9"/>
      <c r="C11" s="38"/>
      <c r="D11" s="9"/>
      <c r="E11" s="9"/>
      <c r="F11" s="14"/>
      <c r="G11" s="14"/>
      <c r="H11" s="19"/>
    </row>
    <row r="12" spans="1:14" ht="30" x14ac:dyDescent="0.25">
      <c r="A12" s="396" t="s">
        <v>3</v>
      </c>
      <c r="B12" s="32" t="s">
        <v>9</v>
      </c>
      <c r="C12" s="53" t="s">
        <v>10</v>
      </c>
      <c r="D12" s="54" t="s">
        <v>2433</v>
      </c>
      <c r="E12" s="402"/>
      <c r="F12" s="426">
        <f>N17</f>
        <v>3</v>
      </c>
      <c r="G12" s="393">
        <f>F12*0.45</f>
        <v>1.35</v>
      </c>
      <c r="H12" s="393">
        <f>G12</f>
        <v>1.35</v>
      </c>
    </row>
    <row r="13" spans="1:14" hidden="1" x14ac:dyDescent="0.25">
      <c r="A13" s="396"/>
      <c r="B13" s="11" t="str">
        <f>'Main Menu'!B14</f>
        <v>SY 2009-2010</v>
      </c>
      <c r="C13" s="39"/>
      <c r="D13" s="33">
        <f>'Main Menu'!D14</f>
        <v>990</v>
      </c>
      <c r="E13" s="402"/>
      <c r="F13" s="427"/>
      <c r="G13" s="394"/>
      <c r="H13" s="394"/>
    </row>
    <row r="14" spans="1:14" ht="18.75" customHeight="1" x14ac:dyDescent="0.25">
      <c r="A14" s="396"/>
      <c r="B14" s="11" t="str">
        <f>'Main Menu'!B15</f>
        <v/>
      </c>
      <c r="C14" s="40"/>
      <c r="D14" s="65" t="str">
        <f>'Main Menu'!F15</f>
        <v/>
      </c>
      <c r="E14" s="402"/>
      <c r="F14" s="427"/>
      <c r="G14" s="394"/>
      <c r="H14" s="394"/>
      <c r="K14" t="s">
        <v>17</v>
      </c>
      <c r="N14" t="str">
        <f>IF(D14&gt;=95,"3",IF(D14&gt;=90,"2",IF(D14&gt;=85,"1","0")))</f>
        <v>3</v>
      </c>
    </row>
    <row r="15" spans="1:14" ht="20.25" customHeight="1" x14ac:dyDescent="0.25">
      <c r="A15" s="396"/>
      <c r="B15" s="11" t="str">
        <f>'Main Menu'!B16</f>
        <v/>
      </c>
      <c r="C15" s="40"/>
      <c r="D15" s="65" t="str">
        <f>'Main Menu'!F16</f>
        <v/>
      </c>
      <c r="E15" s="402"/>
      <c r="F15" s="427"/>
      <c r="G15" s="394"/>
      <c r="H15" s="394"/>
      <c r="K15" t="s">
        <v>18</v>
      </c>
      <c r="N15" t="str">
        <f>IF(D15&gt;=95,"3",IF(D15&gt;=90,"2",IF(D15&gt;=85,"1","0")))</f>
        <v>3</v>
      </c>
    </row>
    <row r="16" spans="1:14" ht="17.25" customHeight="1" x14ac:dyDescent="0.25">
      <c r="A16" s="396"/>
      <c r="B16" s="11" t="str">
        <f>'Main Menu'!B17</f>
        <v/>
      </c>
      <c r="C16" s="40"/>
      <c r="D16" s="65" t="str">
        <f>'Main Menu'!F17</f>
        <v/>
      </c>
      <c r="E16" s="402"/>
      <c r="F16" s="427"/>
      <c r="G16" s="394"/>
      <c r="H16" s="394"/>
      <c r="K16" t="s">
        <v>19</v>
      </c>
      <c r="N16" t="str">
        <f>IF(D16&gt;=95,"3",IF(D16&gt;=90,"2",IF(D16&gt;=85,"1","0")))</f>
        <v>3</v>
      </c>
    </row>
    <row r="17" spans="1:14" ht="24.75" customHeight="1" x14ac:dyDescent="0.25">
      <c r="A17" s="396"/>
      <c r="B17" s="431"/>
      <c r="C17" s="432"/>
      <c r="D17" s="433"/>
      <c r="E17" s="402"/>
      <c r="F17" s="428"/>
      <c r="G17" s="395"/>
      <c r="H17" s="395"/>
      <c r="I17" s="35"/>
      <c r="K17" t="s">
        <v>20</v>
      </c>
      <c r="N17" s="43">
        <f>(N14+N16+N15)/3</f>
        <v>3</v>
      </c>
    </row>
    <row r="18" spans="1:14" ht="27" customHeight="1" x14ac:dyDescent="0.25">
      <c r="A18" s="396" t="s">
        <v>4</v>
      </c>
      <c r="B18" s="32" t="s">
        <v>11</v>
      </c>
      <c r="C18" s="53" t="s">
        <v>12</v>
      </c>
      <c r="D18" s="54" t="s">
        <v>631</v>
      </c>
      <c r="E18" s="397"/>
      <c r="F18" s="386" t="e">
        <f>IF(C23&lt;2,"3",IF(C23&lt;5,"2",IF(C23&lt;=5,"1","0")))</f>
        <v>#VALUE!</v>
      </c>
      <c r="G18" s="400" t="e">
        <f>F18*0.125</f>
        <v>#VALUE!</v>
      </c>
      <c r="H18" s="401" t="e">
        <f>SUM(G18:G35)</f>
        <v>#VALUE!</v>
      </c>
      <c r="K18" t="s">
        <v>21</v>
      </c>
    </row>
    <row r="19" spans="1:14" ht="15" hidden="1" customHeight="1" x14ac:dyDescent="0.25">
      <c r="A19" s="396"/>
      <c r="B19" s="11" t="str">
        <f>'Main Menu'!B20</f>
        <v>SY 2008-2009</v>
      </c>
      <c r="C19" s="39"/>
      <c r="D19" s="33">
        <f>'Main Menu'!D20</f>
        <v>0.02</v>
      </c>
      <c r="E19" s="398"/>
      <c r="F19" s="386"/>
      <c r="G19" s="400"/>
      <c r="H19" s="394"/>
      <c r="I19" s="43"/>
      <c r="J19" s="41"/>
    </row>
    <row r="20" spans="1:14" x14ac:dyDescent="0.25">
      <c r="A20" s="396"/>
      <c r="B20" s="11" t="str">
        <f>'Main Menu'!B21</f>
        <v/>
      </c>
      <c r="C20" s="40"/>
      <c r="D20" s="65" t="str">
        <f>'Main Menu'!D21</f>
        <v/>
      </c>
      <c r="E20" s="398"/>
      <c r="F20" s="386"/>
      <c r="G20" s="400"/>
      <c r="H20" s="394"/>
      <c r="I20" s="43"/>
      <c r="J20" s="40"/>
      <c r="K20" t="s">
        <v>22</v>
      </c>
    </row>
    <row r="21" spans="1:14" x14ac:dyDescent="0.25">
      <c r="A21" s="396"/>
      <c r="B21" s="11" t="str">
        <f>'Main Menu'!B22</f>
        <v/>
      </c>
      <c r="C21" s="40" t="e">
        <f>D21-D20</f>
        <v>#VALUE!</v>
      </c>
      <c r="D21" s="65" t="str">
        <f>'Main Menu'!D22</f>
        <v/>
      </c>
      <c r="E21" s="398"/>
      <c r="F21" s="386"/>
      <c r="G21" s="400"/>
      <c r="H21" s="394"/>
      <c r="I21" s="43"/>
      <c r="J21" s="40"/>
      <c r="K21" t="s">
        <v>23</v>
      </c>
    </row>
    <row r="22" spans="1:14" x14ac:dyDescent="0.25">
      <c r="A22" s="396"/>
      <c r="B22" s="11" t="str">
        <f>'Main Menu'!B23</f>
        <v/>
      </c>
      <c r="C22" s="40" t="e">
        <f>D22-D21</f>
        <v>#VALUE!</v>
      </c>
      <c r="D22" s="65" t="str">
        <f>'Main Menu'!D23</f>
        <v/>
      </c>
      <c r="E22" s="398"/>
      <c r="F22" s="386"/>
      <c r="G22" s="400"/>
      <c r="H22" s="394"/>
      <c r="I22" s="43"/>
      <c r="J22" s="40"/>
      <c r="K22" t="s">
        <v>24</v>
      </c>
    </row>
    <row r="23" spans="1:14" x14ac:dyDescent="0.25">
      <c r="A23" s="396"/>
      <c r="B23" s="70" t="s">
        <v>29</v>
      </c>
      <c r="C23" s="72" t="e">
        <f>AVERAGE(C21:C22)</f>
        <v>#VALUE!</v>
      </c>
      <c r="D23" s="66"/>
      <c r="E23" s="399"/>
      <c r="F23" s="386"/>
      <c r="G23" s="400"/>
      <c r="H23" s="394"/>
      <c r="I23" s="43"/>
      <c r="J23" s="41"/>
    </row>
    <row r="24" spans="1:14" ht="26.25" x14ac:dyDescent="0.25">
      <c r="A24" s="396"/>
      <c r="B24" s="32" t="s">
        <v>629</v>
      </c>
      <c r="C24" s="53" t="s">
        <v>12</v>
      </c>
      <c r="D24" s="53" t="s">
        <v>630</v>
      </c>
      <c r="E24" s="402"/>
      <c r="F24" s="386" t="e">
        <f>IF(C29&lt;2,"3",IF(C29&lt;5,"2",IF(C29&lt;=5,"1","0")))</f>
        <v>#VALUE!</v>
      </c>
      <c r="G24" s="400" t="e">
        <f>F24*0.125</f>
        <v>#VALUE!</v>
      </c>
      <c r="H24" s="394"/>
      <c r="K24" t="s">
        <v>25</v>
      </c>
    </row>
    <row r="25" spans="1:14" ht="15" hidden="1" customHeight="1" x14ac:dyDescent="0.25">
      <c r="A25" s="396"/>
      <c r="B25" s="11" t="str">
        <f>'Main Menu'!B26</f>
        <v>SY 2008-2009</v>
      </c>
      <c r="C25" s="39"/>
      <c r="D25" s="39">
        <f>'Main Menu'!D26</f>
        <v>65</v>
      </c>
      <c r="E25" s="402"/>
      <c r="F25" s="386"/>
      <c r="G25" s="400"/>
      <c r="H25" s="394"/>
    </row>
    <row r="26" spans="1:14" x14ac:dyDescent="0.25">
      <c r="A26" s="396"/>
      <c r="B26" s="11" t="str">
        <f>'Main Menu'!B27</f>
        <v/>
      </c>
      <c r="C26" s="40"/>
      <c r="D26" s="63" t="str">
        <f>'Main Menu'!D27</f>
        <v/>
      </c>
      <c r="E26" s="402"/>
      <c r="F26" s="386"/>
      <c r="G26" s="400"/>
      <c r="H26" s="394"/>
      <c r="K26" t="s">
        <v>26</v>
      </c>
    </row>
    <row r="27" spans="1:14" x14ac:dyDescent="0.25">
      <c r="A27" s="396"/>
      <c r="B27" s="11" t="str">
        <f>'Main Menu'!B28</f>
        <v/>
      </c>
      <c r="C27" s="40" t="e">
        <f>(D27-D26)</f>
        <v>#VALUE!</v>
      </c>
      <c r="D27" s="63" t="str">
        <f>'Main Menu'!D28</f>
        <v/>
      </c>
      <c r="E27" s="402"/>
      <c r="F27" s="386"/>
      <c r="G27" s="400"/>
      <c r="H27" s="394"/>
      <c r="K27" t="s">
        <v>27</v>
      </c>
    </row>
    <row r="28" spans="1:14" x14ac:dyDescent="0.25">
      <c r="A28" s="396"/>
      <c r="B28" s="11" t="str">
        <f>'Main Menu'!B29</f>
        <v/>
      </c>
      <c r="C28" s="40" t="e">
        <f>(D28-D27)</f>
        <v>#VALUE!</v>
      </c>
      <c r="D28" s="63" t="str">
        <f>'Main Menu'!D29</f>
        <v/>
      </c>
      <c r="E28" s="402"/>
      <c r="F28" s="386"/>
      <c r="G28" s="400"/>
      <c r="H28" s="394"/>
    </row>
    <row r="29" spans="1:14" x14ac:dyDescent="0.25">
      <c r="A29" s="396"/>
      <c r="B29" s="70" t="s">
        <v>639</v>
      </c>
      <c r="C29" s="72" t="e">
        <f>AVERAGE(C27:C28)</f>
        <v>#VALUE!</v>
      </c>
      <c r="D29" s="40"/>
      <c r="E29" s="402"/>
      <c r="F29" s="386"/>
      <c r="G29" s="400"/>
      <c r="H29" s="394"/>
    </row>
    <row r="30" spans="1:14" hidden="1" x14ac:dyDescent="0.25">
      <c r="A30" s="396"/>
      <c r="B30" s="32"/>
      <c r="C30" s="53"/>
      <c r="D30" s="53"/>
      <c r="E30" s="402"/>
      <c r="F30" s="403"/>
      <c r="G30" s="400"/>
      <c r="H30" s="394"/>
    </row>
    <row r="31" spans="1:14" hidden="1" x14ac:dyDescent="0.25">
      <c r="A31" s="396"/>
      <c r="B31" s="11"/>
      <c r="C31" s="39"/>
      <c r="D31" s="39"/>
      <c r="E31" s="402"/>
      <c r="F31" s="404"/>
      <c r="G31" s="400"/>
      <c r="H31" s="394"/>
    </row>
    <row r="32" spans="1:14" hidden="1" x14ac:dyDescent="0.25">
      <c r="A32" s="396"/>
      <c r="B32" s="11"/>
      <c r="C32" s="40"/>
      <c r="D32" s="63"/>
      <c r="E32" s="402"/>
      <c r="F32" s="404"/>
      <c r="G32" s="400"/>
      <c r="H32" s="394"/>
    </row>
    <row r="33" spans="1:8" hidden="1" x14ac:dyDescent="0.25">
      <c r="A33" s="396"/>
      <c r="B33" s="11"/>
      <c r="C33" s="40"/>
      <c r="D33" s="63"/>
      <c r="E33" s="402"/>
      <c r="F33" s="404"/>
      <c r="G33" s="400"/>
      <c r="H33" s="394"/>
    </row>
    <row r="34" spans="1:8" hidden="1" x14ac:dyDescent="0.25">
      <c r="A34" s="396"/>
      <c r="B34" s="11"/>
      <c r="C34" s="40"/>
      <c r="D34" s="63"/>
      <c r="E34" s="402"/>
      <c r="F34" s="404"/>
      <c r="G34" s="400"/>
      <c r="H34" s="394"/>
    </row>
    <row r="35" spans="1:8" hidden="1" x14ac:dyDescent="0.25">
      <c r="A35" s="396"/>
      <c r="B35" s="70"/>
      <c r="C35" s="72"/>
      <c r="D35" s="40"/>
      <c r="E35" s="402"/>
      <c r="F35" s="405"/>
      <c r="G35" s="400"/>
      <c r="H35" s="395"/>
    </row>
    <row r="36" spans="1:8" ht="38.25" customHeight="1" x14ac:dyDescent="0.25">
      <c r="A36" s="396" t="s">
        <v>8</v>
      </c>
      <c r="B36" s="32" t="s">
        <v>7</v>
      </c>
      <c r="C36" s="64" t="s">
        <v>10</v>
      </c>
      <c r="D36" s="64" t="s">
        <v>7</v>
      </c>
      <c r="E36" s="402"/>
      <c r="F36" s="403" t="e">
        <f>IF(C41&gt;=7,"3",IF(C41&gt;=5,"2",IF(C41&gt;=2,"1","0")))</f>
        <v>#VALUE!</v>
      </c>
      <c r="G36" s="393" t="e">
        <f>F36*0.3</f>
        <v>#VALUE!</v>
      </c>
      <c r="H36" s="393" t="e">
        <f>G36</f>
        <v>#VALUE!</v>
      </c>
    </row>
    <row r="37" spans="1:8" hidden="1" x14ac:dyDescent="0.25">
      <c r="A37" s="396"/>
      <c r="B37" s="11" t="str">
        <f>'Main Menu'!B38</f>
        <v>SY 2008-2009</v>
      </c>
      <c r="C37" s="63"/>
      <c r="D37" s="63">
        <f>'Main Menu'!D38</f>
        <v>56</v>
      </c>
      <c r="E37" s="402"/>
      <c r="F37" s="404"/>
      <c r="G37" s="394"/>
      <c r="H37" s="394"/>
    </row>
    <row r="38" spans="1:8" ht="25.5" customHeight="1" x14ac:dyDescent="0.25">
      <c r="A38" s="396"/>
      <c r="B38" s="11" t="str">
        <f>'Main Menu'!B39</f>
        <v/>
      </c>
      <c r="C38" s="40"/>
      <c r="D38" s="63" t="str">
        <f>'Main Menu'!D39</f>
        <v/>
      </c>
      <c r="E38" s="402"/>
      <c r="F38" s="404"/>
      <c r="G38" s="394"/>
      <c r="H38" s="394"/>
    </row>
    <row r="39" spans="1:8" ht="24.75" customHeight="1" x14ac:dyDescent="0.25">
      <c r="A39" s="396"/>
      <c r="B39" s="11" t="str">
        <f>'Main Menu'!B40</f>
        <v/>
      </c>
      <c r="C39" s="40" t="e">
        <f>(D39-D38)</f>
        <v>#VALUE!</v>
      </c>
      <c r="D39" s="63" t="str">
        <f>'Main Menu'!D40</f>
        <v/>
      </c>
      <c r="E39" s="402"/>
      <c r="F39" s="404"/>
      <c r="G39" s="394"/>
      <c r="H39" s="394"/>
    </row>
    <row r="40" spans="1:8" ht="27" customHeight="1" x14ac:dyDescent="0.25">
      <c r="A40" s="396"/>
      <c r="B40" s="11" t="str">
        <f>'Main Menu'!B41</f>
        <v/>
      </c>
      <c r="C40" s="40" t="e">
        <f>(D40-D39)</f>
        <v>#VALUE!</v>
      </c>
      <c r="D40" s="63" t="str">
        <f>'Main Menu'!D41</f>
        <v/>
      </c>
      <c r="E40" s="402"/>
      <c r="F40" s="404"/>
      <c r="G40" s="394"/>
      <c r="H40" s="394"/>
    </row>
    <row r="41" spans="1:8" ht="24" customHeight="1" x14ac:dyDescent="0.25">
      <c r="A41" s="396"/>
      <c r="B41" s="70" t="s">
        <v>28</v>
      </c>
      <c r="C41" s="71" t="e">
        <f>AVERAGE(C39:C40)</f>
        <v>#VALUE!</v>
      </c>
      <c r="D41" s="40"/>
      <c r="E41" s="402"/>
      <c r="F41" s="405"/>
      <c r="G41" s="395"/>
      <c r="H41" s="395"/>
    </row>
    <row r="42" spans="1:8" ht="13.5" customHeight="1" x14ac:dyDescent="0.25">
      <c r="A42" s="389" t="s">
        <v>32</v>
      </c>
      <c r="B42" s="390"/>
      <c r="C42" s="390"/>
      <c r="D42" s="390"/>
      <c r="E42" s="391"/>
      <c r="F42" s="25"/>
      <c r="G42" s="24"/>
      <c r="H42" s="23" t="e">
        <f>SUM(H12:H41)</f>
        <v>#VALUE!</v>
      </c>
    </row>
    <row r="43" spans="1:8" ht="8.25" customHeight="1" x14ac:dyDescent="0.25">
      <c r="A43" s="20"/>
      <c r="C43" s="42"/>
      <c r="D43" s="26"/>
    </row>
    <row r="44" spans="1:8" ht="13.5" customHeight="1" x14ac:dyDescent="0.25">
      <c r="A44" s="392" t="s">
        <v>43</v>
      </c>
      <c r="B44" s="392"/>
      <c r="C44" s="392"/>
      <c r="D44" s="392"/>
      <c r="E44" s="392"/>
      <c r="F44" s="392"/>
      <c r="G44" s="392"/>
      <c r="H44" s="392"/>
    </row>
    <row r="45" spans="1:8" ht="22.5" customHeight="1" x14ac:dyDescent="0.25">
      <c r="A45" s="359" t="s">
        <v>44</v>
      </c>
      <c r="B45" s="359"/>
      <c r="C45" s="359"/>
      <c r="D45" s="359"/>
      <c r="E45" s="359"/>
      <c r="F45" s="359"/>
      <c r="G45" s="359"/>
      <c r="H45" s="359"/>
    </row>
    <row r="46" spans="1:8" ht="26.25" customHeight="1" x14ac:dyDescent="0.25">
      <c r="A46" s="377" t="s">
        <v>45</v>
      </c>
      <c r="B46" s="377"/>
      <c r="C46" s="378" t="s">
        <v>51</v>
      </c>
      <c r="D46" s="379"/>
      <c r="E46" s="377" t="s">
        <v>52</v>
      </c>
      <c r="F46" s="377"/>
      <c r="G46" s="381" t="s">
        <v>16</v>
      </c>
      <c r="H46" s="382"/>
    </row>
    <row r="47" spans="1:8" x14ac:dyDescent="0.25">
      <c r="A47" s="373" t="s">
        <v>46</v>
      </c>
      <c r="B47" s="373"/>
      <c r="C47" s="374">
        <v>0.3</v>
      </c>
      <c r="D47" s="375"/>
      <c r="E47" s="376">
        <f>'Document Analysis, Obs. Discuss'!AP71</f>
        <v>0.6</v>
      </c>
      <c r="F47" s="386"/>
      <c r="G47" s="387">
        <f>E47*0.3</f>
        <v>0.18</v>
      </c>
      <c r="H47" s="388"/>
    </row>
    <row r="48" spans="1:8" x14ac:dyDescent="0.25">
      <c r="A48" s="373" t="s">
        <v>47</v>
      </c>
      <c r="B48" s="373"/>
      <c r="C48" s="374">
        <v>0.3</v>
      </c>
      <c r="D48" s="375"/>
      <c r="E48" s="376">
        <f>'Document Analysis, Obs. Discuss'!AP72</f>
        <v>0</v>
      </c>
      <c r="F48" s="386"/>
      <c r="G48" s="387">
        <f>E48*0.3</f>
        <v>0</v>
      </c>
      <c r="H48" s="388"/>
    </row>
    <row r="49" spans="1:8" x14ac:dyDescent="0.25">
      <c r="A49" s="373" t="s">
        <v>48</v>
      </c>
      <c r="B49" s="373"/>
      <c r="C49" s="374">
        <v>0.25</v>
      </c>
      <c r="D49" s="375"/>
      <c r="E49" s="376">
        <f>'Document Analysis, Obs. Discuss'!AP73</f>
        <v>0</v>
      </c>
      <c r="F49" s="386"/>
      <c r="G49" s="387">
        <f>E49*0.25</f>
        <v>0</v>
      </c>
      <c r="H49" s="388"/>
    </row>
    <row r="50" spans="1:8" x14ac:dyDescent="0.25">
      <c r="A50" s="373" t="s">
        <v>49</v>
      </c>
      <c r="B50" s="373"/>
      <c r="C50" s="374">
        <v>0.15</v>
      </c>
      <c r="D50" s="375"/>
      <c r="E50" s="376">
        <f>'Document Analysis, Obs. Discuss'!AP74</f>
        <v>0</v>
      </c>
      <c r="F50" s="386"/>
      <c r="G50" s="387">
        <f>E50*0.15</f>
        <v>0</v>
      </c>
      <c r="H50" s="388"/>
    </row>
    <row r="51" spans="1:8" x14ac:dyDescent="0.25">
      <c r="A51" s="261" t="s">
        <v>50</v>
      </c>
      <c r="B51" s="262"/>
      <c r="C51" s="417">
        <v>1</v>
      </c>
      <c r="D51" s="356"/>
      <c r="E51" s="262"/>
      <c r="F51" s="263"/>
      <c r="G51" s="357">
        <f>SUM(G47:G50)</f>
        <v>0.18</v>
      </c>
      <c r="H51" s="358"/>
    </row>
    <row r="52" spans="1:8" s="50" customFormat="1" ht="12.75" customHeight="1" x14ac:dyDescent="0.25">
      <c r="A52" s="52" t="s">
        <v>33</v>
      </c>
      <c r="B52" s="45"/>
      <c r="C52" s="46" t="s">
        <v>34</v>
      </c>
      <c r="D52" s="47"/>
      <c r="E52" s="48"/>
      <c r="F52" s="48"/>
      <c r="G52" s="49"/>
      <c r="H52" s="49"/>
    </row>
    <row r="53" spans="1:8" s="50" customFormat="1" ht="12.75" customHeight="1" x14ac:dyDescent="0.25">
      <c r="A53" s="51"/>
      <c r="B53" s="45"/>
      <c r="C53" s="46" t="s">
        <v>35</v>
      </c>
      <c r="D53" s="47"/>
      <c r="E53" s="48"/>
      <c r="F53" s="48"/>
      <c r="G53" s="49"/>
      <c r="H53" s="49"/>
    </row>
    <row r="54" spans="1:8" s="50" customFormat="1" ht="12.75" customHeight="1" x14ac:dyDescent="0.25">
      <c r="A54" s="51"/>
      <c r="B54" s="45"/>
      <c r="C54" s="46" t="s">
        <v>36</v>
      </c>
      <c r="D54" s="47"/>
      <c r="E54" s="48"/>
      <c r="F54" s="48"/>
      <c r="G54" s="49"/>
      <c r="H54" s="49"/>
    </row>
    <row r="55" spans="1:8" ht="15.75" customHeight="1" x14ac:dyDescent="0.25">
      <c r="A55" s="21" t="s">
        <v>37</v>
      </c>
      <c r="B55" s="383" t="s">
        <v>38</v>
      </c>
      <c r="C55" s="384"/>
      <c r="D55" s="385"/>
      <c r="E55" s="383" t="s">
        <v>39</v>
      </c>
      <c r="F55" s="385"/>
    </row>
    <row r="56" spans="1:8" x14ac:dyDescent="0.25">
      <c r="B56" s="360" t="s">
        <v>40</v>
      </c>
      <c r="C56" s="361"/>
      <c r="D56" s="362"/>
      <c r="E56" s="360" t="s">
        <v>34</v>
      </c>
      <c r="F56" s="362"/>
    </row>
    <row r="57" spans="1:8" x14ac:dyDescent="0.25">
      <c r="B57" s="360" t="s">
        <v>41</v>
      </c>
      <c r="C57" s="361"/>
      <c r="D57" s="362"/>
      <c r="E57" s="360" t="s">
        <v>35</v>
      </c>
      <c r="F57" s="362"/>
    </row>
    <row r="58" spans="1:8" x14ac:dyDescent="0.25">
      <c r="B58" s="360" t="s">
        <v>42</v>
      </c>
      <c r="C58" s="361"/>
      <c r="D58" s="362"/>
      <c r="E58" s="360" t="s">
        <v>36</v>
      </c>
      <c r="F58" s="362"/>
    </row>
    <row r="59" spans="1:8" x14ac:dyDescent="0.25">
      <c r="B59" s="44"/>
      <c r="C59" s="44"/>
      <c r="D59" s="44"/>
      <c r="E59" s="44"/>
      <c r="F59" s="44"/>
    </row>
    <row r="60" spans="1:8" x14ac:dyDescent="0.25">
      <c r="B60" s="44"/>
      <c r="C60" s="44"/>
      <c r="D60" s="44"/>
      <c r="E60" s="44"/>
      <c r="F60" s="44"/>
    </row>
    <row r="61" spans="1:8" x14ac:dyDescent="0.25">
      <c r="B61" s="44"/>
      <c r="C61" s="44"/>
      <c r="D61" s="44"/>
      <c r="E61" s="44"/>
      <c r="F61" s="44"/>
    </row>
    <row r="62" spans="1:8" x14ac:dyDescent="0.25">
      <c r="B62" s="44"/>
      <c r="C62" s="44"/>
      <c r="D62" s="44"/>
      <c r="E62" s="44"/>
      <c r="F62" s="44"/>
    </row>
    <row r="63" spans="1:8" x14ac:dyDescent="0.25">
      <c r="B63" s="44"/>
      <c r="C63" s="44"/>
      <c r="D63" s="44"/>
      <c r="E63" s="44"/>
      <c r="F63" s="44"/>
    </row>
    <row r="64" spans="1:8" x14ac:dyDescent="0.25">
      <c r="B64" s="44"/>
      <c r="C64" s="44"/>
      <c r="D64" s="44"/>
      <c r="E64" s="44"/>
      <c r="F64" s="44"/>
    </row>
    <row r="66" spans="1:15" ht="19.5" customHeight="1" x14ac:dyDescent="0.25">
      <c r="A66" s="359" t="s">
        <v>53</v>
      </c>
      <c r="B66" s="359"/>
      <c r="C66" s="359"/>
      <c r="D66" s="359"/>
      <c r="E66" s="359"/>
      <c r="F66" s="359"/>
      <c r="G66" s="359"/>
      <c r="H66" s="359"/>
    </row>
    <row r="67" spans="1:15" ht="30" customHeight="1" x14ac:dyDescent="0.25">
      <c r="A67" s="377" t="s">
        <v>54</v>
      </c>
      <c r="B67" s="377"/>
      <c r="C67" s="378" t="s">
        <v>51</v>
      </c>
      <c r="D67" s="379"/>
      <c r="E67" s="377" t="s">
        <v>15</v>
      </c>
      <c r="F67" s="377"/>
      <c r="G67" s="381" t="s">
        <v>16</v>
      </c>
      <c r="H67" s="382"/>
    </row>
    <row r="68" spans="1:15" x14ac:dyDescent="0.25">
      <c r="A68" s="373" t="s">
        <v>55</v>
      </c>
      <c r="B68" s="373"/>
      <c r="C68" s="374">
        <v>0.6</v>
      </c>
      <c r="D68" s="375"/>
      <c r="E68" s="376" t="e">
        <f>H42</f>
        <v>#VALUE!</v>
      </c>
      <c r="F68" s="376"/>
      <c r="G68" s="365" t="e">
        <f>C68*E68</f>
        <v>#VALUE!</v>
      </c>
      <c r="H68" s="366"/>
      <c r="N68" t="s">
        <v>180</v>
      </c>
      <c r="O68" s="43" t="e">
        <f>E68</f>
        <v>#VALUE!</v>
      </c>
    </row>
    <row r="69" spans="1:15" x14ac:dyDescent="0.25">
      <c r="A69" s="373" t="s">
        <v>57</v>
      </c>
      <c r="B69" s="373"/>
      <c r="C69" s="374">
        <v>0.4</v>
      </c>
      <c r="D69" s="375"/>
      <c r="E69" s="380">
        <f>G51</f>
        <v>0.18</v>
      </c>
      <c r="F69" s="380"/>
      <c r="G69" s="365">
        <f>C69*E69</f>
        <v>7.1999999999999995E-2</v>
      </c>
      <c r="H69" s="366"/>
      <c r="N69" t="s">
        <v>181</v>
      </c>
      <c r="O69" s="43">
        <f>E69</f>
        <v>0.18</v>
      </c>
    </row>
    <row r="70" spans="1:15" x14ac:dyDescent="0.25">
      <c r="A70" s="261" t="s">
        <v>56</v>
      </c>
      <c r="B70" s="262"/>
      <c r="C70" s="417">
        <v>1</v>
      </c>
      <c r="D70" s="356"/>
      <c r="E70" s="262"/>
      <c r="F70" s="263"/>
      <c r="G70" s="357" t="e">
        <f>SUM(G68:G69)</f>
        <v>#VALUE!</v>
      </c>
      <c r="H70" s="358"/>
      <c r="N70" t="s">
        <v>182</v>
      </c>
      <c r="O70" s="43" t="e">
        <f>G70</f>
        <v>#VALUE!</v>
      </c>
    </row>
    <row r="71" spans="1:15" ht="9.75" customHeight="1" x14ac:dyDescent="0.25"/>
    <row r="72" spans="1:15" ht="7.5" hidden="1" customHeight="1" x14ac:dyDescent="0.25">
      <c r="A72" s="28"/>
    </row>
    <row r="73" spans="1:15" hidden="1" x14ac:dyDescent="0.25">
      <c r="B73" s="27"/>
    </row>
    <row r="74" spans="1:15" hidden="1" x14ac:dyDescent="0.25">
      <c r="B74" s="27"/>
    </row>
    <row r="75" spans="1:15" hidden="1" x14ac:dyDescent="0.25">
      <c r="B75" s="27"/>
    </row>
    <row r="76" spans="1:15" ht="6" customHeight="1" x14ac:dyDescent="0.25"/>
    <row r="77" spans="1:15" ht="19.5" customHeight="1" x14ac:dyDescent="0.25">
      <c r="A77" s="359" t="s">
        <v>61</v>
      </c>
      <c r="B77" s="359"/>
      <c r="C77" s="359"/>
      <c r="D77" s="359"/>
      <c r="E77" s="359"/>
      <c r="F77" s="359"/>
      <c r="G77" s="359"/>
      <c r="H77" s="359"/>
    </row>
    <row r="78" spans="1:15" ht="15.75" customHeight="1" x14ac:dyDescent="0.25">
      <c r="B78" s="367" t="s">
        <v>38</v>
      </c>
      <c r="C78" s="368"/>
      <c r="D78" s="369"/>
      <c r="E78" s="370" t="s">
        <v>39</v>
      </c>
      <c r="F78" s="370"/>
      <c r="G78" s="370" t="s">
        <v>647</v>
      </c>
      <c r="H78" s="370"/>
    </row>
    <row r="79" spans="1:15" x14ac:dyDescent="0.25">
      <c r="B79" s="360" t="s">
        <v>40</v>
      </c>
      <c r="C79" s="361"/>
      <c r="D79" s="362"/>
      <c r="E79" s="363" t="s">
        <v>62</v>
      </c>
      <c r="F79" s="363"/>
      <c r="G79" s="363" t="s">
        <v>648</v>
      </c>
      <c r="H79" s="363"/>
    </row>
    <row r="80" spans="1:15" x14ac:dyDescent="0.25">
      <c r="B80" s="360" t="s">
        <v>41</v>
      </c>
      <c r="C80" s="361"/>
      <c r="D80" s="362"/>
      <c r="E80" s="363" t="s">
        <v>63</v>
      </c>
      <c r="F80" s="363"/>
      <c r="G80" s="363" t="s">
        <v>649</v>
      </c>
      <c r="H80" s="363"/>
    </row>
    <row r="81" spans="1:8" x14ac:dyDescent="0.25">
      <c r="B81" s="360" t="s">
        <v>42</v>
      </c>
      <c r="C81" s="361"/>
      <c r="D81" s="362"/>
      <c r="E81" s="363" t="s">
        <v>64</v>
      </c>
      <c r="F81" s="363"/>
      <c r="G81" s="363" t="s">
        <v>650</v>
      </c>
      <c r="H81" s="363"/>
    </row>
    <row r="82" spans="1:8" x14ac:dyDescent="0.25">
      <c r="B82" s="44"/>
      <c r="C82" s="44"/>
      <c r="D82" s="44"/>
      <c r="E82" s="44"/>
      <c r="F82" s="44"/>
    </row>
    <row r="83" spans="1:8" ht="15" customHeight="1" x14ac:dyDescent="0.25">
      <c r="A83" s="55"/>
      <c r="B83" s="364"/>
      <c r="C83" s="364"/>
      <c r="D83" s="364"/>
      <c r="E83" s="364"/>
      <c r="F83" s="364"/>
      <c r="G83" s="364"/>
      <c r="H83" s="364"/>
    </row>
    <row r="84" spans="1:8" x14ac:dyDescent="0.25">
      <c r="B84" s="364"/>
      <c r="C84" s="364"/>
      <c r="D84" s="364"/>
      <c r="E84" s="364"/>
      <c r="F84" s="364"/>
      <c r="G84" s="364"/>
      <c r="H84" s="364"/>
    </row>
    <row r="85" spans="1:8" x14ac:dyDescent="0.25">
      <c r="B85" s="364"/>
      <c r="C85" s="364"/>
      <c r="D85" s="364"/>
      <c r="E85" s="364"/>
      <c r="F85" s="364"/>
      <c r="G85" s="364"/>
      <c r="H85" s="364"/>
    </row>
    <row r="86" spans="1:8" x14ac:dyDescent="0.25">
      <c r="B86" s="364"/>
      <c r="C86" s="364"/>
      <c r="D86" s="364"/>
      <c r="E86" s="364"/>
      <c r="F86" s="364"/>
      <c r="G86" s="364"/>
      <c r="H86" s="364"/>
    </row>
    <row r="87" spans="1:8" x14ac:dyDescent="0.25">
      <c r="B87" s="61"/>
      <c r="C87" s="61"/>
      <c r="D87" s="61"/>
      <c r="E87" s="61"/>
      <c r="F87" s="61"/>
      <c r="G87" s="61"/>
      <c r="H87" s="61"/>
    </row>
    <row r="88" spans="1:8" x14ac:dyDescent="0.25">
      <c r="B88" s="61"/>
      <c r="C88" s="61"/>
      <c r="D88" s="61"/>
      <c r="E88" s="61"/>
      <c r="F88" s="61"/>
      <c r="G88" s="61"/>
      <c r="H88" s="61"/>
    </row>
    <row r="89" spans="1:8" x14ac:dyDescent="0.25">
      <c r="B89" s="61"/>
      <c r="C89" s="61"/>
      <c r="D89" s="61"/>
      <c r="E89" s="61"/>
      <c r="F89" s="61"/>
      <c r="G89" s="61"/>
      <c r="H89" s="61"/>
    </row>
    <row r="90" spans="1:8" x14ac:dyDescent="0.25">
      <c r="B90" s="61"/>
      <c r="C90" s="61"/>
      <c r="D90" s="61"/>
      <c r="E90" s="61"/>
      <c r="F90" s="61"/>
      <c r="G90" s="61"/>
      <c r="H90" s="61"/>
    </row>
    <row r="91" spans="1:8" x14ac:dyDescent="0.25">
      <c r="B91" s="61"/>
      <c r="C91" s="61"/>
      <c r="D91" s="61"/>
      <c r="E91" s="61"/>
      <c r="F91" s="61"/>
      <c r="G91" s="61"/>
      <c r="H91" s="61"/>
    </row>
    <row r="92" spans="1:8" x14ac:dyDescent="0.25">
      <c r="B92" s="61"/>
      <c r="C92" s="61"/>
      <c r="D92" s="61"/>
      <c r="E92" s="61"/>
      <c r="F92" s="61"/>
      <c r="G92" s="61"/>
      <c r="H92" s="61"/>
    </row>
    <row r="93" spans="1:8" x14ac:dyDescent="0.25">
      <c r="B93" s="61"/>
      <c r="C93" s="61"/>
      <c r="D93" s="61"/>
      <c r="E93" s="61"/>
      <c r="F93" s="61"/>
      <c r="G93" s="61"/>
      <c r="H93" s="61"/>
    </row>
    <row r="94" spans="1:8" ht="5.25" customHeight="1" x14ac:dyDescent="0.25">
      <c r="B94" s="61"/>
      <c r="C94" s="61"/>
      <c r="D94" s="61"/>
      <c r="E94" s="61"/>
      <c r="F94" s="61"/>
      <c r="G94" s="61"/>
      <c r="H94" s="61"/>
    </row>
    <row r="95" spans="1:8" ht="1.5" customHeight="1" x14ac:dyDescent="0.25">
      <c r="B95" s="61"/>
      <c r="C95" s="61"/>
      <c r="D95" s="61"/>
      <c r="E95" s="61"/>
      <c r="F95" s="61"/>
      <c r="G95" s="61"/>
      <c r="H95" s="61"/>
    </row>
    <row r="96" spans="1:8" ht="3.75" customHeight="1" x14ac:dyDescent="0.25">
      <c r="B96" s="61"/>
      <c r="C96" s="61"/>
      <c r="D96" s="61"/>
      <c r="E96" s="61"/>
      <c r="F96" s="61"/>
      <c r="G96" s="61"/>
      <c r="H96" s="61"/>
    </row>
    <row r="97" spans="1:8" x14ac:dyDescent="0.25">
      <c r="B97" s="61"/>
      <c r="C97" s="61"/>
      <c r="D97" s="61"/>
      <c r="E97" s="61"/>
      <c r="F97" s="61"/>
      <c r="G97" s="61"/>
      <c r="H97" s="61"/>
    </row>
    <row r="98" spans="1:8" ht="85.5" customHeight="1" x14ac:dyDescent="0.25">
      <c r="A98" s="253" t="s">
        <v>72</v>
      </c>
      <c r="B98" s="414" t="e">
        <f>IF(G70&lt;1.5,"Developing level- Structures and mechanisms with acceptable level and extent of community participation and impact on learning outcomes.",IF(G70&lt;2.5,"Maturing level - Introducing and sustaining continuous improvement process that integrates wider community participation and improve sinificantly performance and learning outcomes.",IF(G70&lt;3,"Advanced level - Ensuring the production of intended outputs/outcomes and meeting all standards of a system fully integrated in the local community and is self-renewing and self-sustaining.","")))</f>
        <v>#VALUE!</v>
      </c>
      <c r="C98" s="414"/>
      <c r="D98" s="414"/>
      <c r="E98" s="414"/>
      <c r="F98" s="414"/>
      <c r="G98" s="414"/>
      <c r="H98" s="414"/>
    </row>
    <row r="99" spans="1:8" ht="103.5" customHeight="1" x14ac:dyDescent="0.25">
      <c r="A99" s="251" t="s">
        <v>646</v>
      </c>
      <c r="B99" s="414">
        <f>'Main Menu'!B56:H56</f>
        <v>0</v>
      </c>
      <c r="C99" s="414"/>
      <c r="D99" s="414"/>
      <c r="E99" s="414"/>
      <c r="F99" s="414"/>
      <c r="G99" s="414"/>
      <c r="H99" s="414"/>
    </row>
    <row r="100" spans="1:8" x14ac:dyDescent="0.25">
      <c r="B100" s="59"/>
      <c r="C100" s="59"/>
      <c r="D100" s="59"/>
      <c r="E100" s="59"/>
      <c r="F100" s="59"/>
      <c r="G100" s="59"/>
      <c r="H100" s="59"/>
    </row>
    <row r="101" spans="1:8" x14ac:dyDescent="0.25">
      <c r="A101" s="22" t="s">
        <v>65</v>
      </c>
    </row>
    <row r="102" spans="1:8" x14ac:dyDescent="0.25">
      <c r="B102" s="353">
        <f>'Input Menu'!B51</f>
        <v>0</v>
      </c>
      <c r="C102" s="353"/>
      <c r="D102" s="68"/>
      <c r="E102" s="353">
        <f>'Input Menu'!B52</f>
        <v>0</v>
      </c>
      <c r="F102" s="353"/>
    </row>
    <row r="103" spans="1:8" x14ac:dyDescent="0.25">
      <c r="B103" s="351" t="s">
        <v>67</v>
      </c>
      <c r="C103" s="351"/>
      <c r="E103" s="351" t="s">
        <v>67</v>
      </c>
      <c r="F103" s="351"/>
    </row>
    <row r="106" spans="1:8" x14ac:dyDescent="0.25">
      <c r="B106" s="351">
        <f>'Input Menu'!B53</f>
        <v>0</v>
      </c>
      <c r="C106" s="351"/>
      <c r="E106" s="413">
        <f>'Input Menu'!B54</f>
        <v>0</v>
      </c>
      <c r="F106" s="413"/>
    </row>
    <row r="107" spans="1:8" x14ac:dyDescent="0.25">
      <c r="B107" s="351" t="s">
        <v>67</v>
      </c>
      <c r="C107" s="351"/>
      <c r="E107" s="351" t="s">
        <v>67</v>
      </c>
      <c r="F107" s="351"/>
    </row>
    <row r="108" spans="1:8" x14ac:dyDescent="0.25">
      <c r="E108" s="69"/>
      <c r="F108" s="69"/>
    </row>
    <row r="111" spans="1:8" x14ac:dyDescent="0.25">
      <c r="B111" s="351">
        <f>'Input Menu'!B50</f>
        <v>0</v>
      </c>
      <c r="C111" s="351"/>
      <c r="D111" s="351"/>
      <c r="E111" s="351"/>
      <c r="F111" s="351"/>
    </row>
    <row r="112" spans="1:8" x14ac:dyDescent="0.25">
      <c r="B112" s="351" t="s">
        <v>66</v>
      </c>
      <c r="C112" s="351"/>
      <c r="D112" s="351"/>
      <c r="E112" s="351"/>
      <c r="F112" s="351"/>
    </row>
    <row r="113" spans="1:3" ht="60" customHeight="1" x14ac:dyDescent="0.25">
      <c r="A113" s="102" t="str">
        <f>'Main Menu'!A53</f>
        <v>Option4: CM, DR, RR, NAT1</v>
      </c>
      <c r="B113" s="102"/>
      <c r="C113" s="102"/>
    </row>
  </sheetData>
  <sheetProtection password="E89B" sheet="1" objects="1" scenarios="1"/>
  <protectedRanges>
    <protectedRange sqref="E102 B102 B106 E106 B111" name="Range1"/>
  </protectedRanges>
  <customSheetViews>
    <customSheetView guid="{4A908606-4657-4E94-A24A-D00115F5FBC8}" scale="110" showPageBreaks="1" showGridLines="0" printArea="1" hiddenRows="1" hiddenColumns="1" view="pageBreakPreview">
      <pane ySplit="9" topLeftCell="A10" activePane="bottomLeft" state="frozen"/>
      <selection pane="bottomLeft" activeCell="A10" sqref="A10"/>
      <pageMargins left="0.45" right="0.45" top="1" bottom="1" header="0.3" footer="0.3"/>
      <pageSetup paperSize="5" scale="95" orientation="portrait" horizontalDpi="4294967293" verticalDpi="4294967293" r:id="rId1"/>
    </customSheetView>
    <customSheetView guid="{B5F02B4C-8432-477C-902D-F5F59352B554}" showGridLines="0" hiddenRows="1" hiddenColumns="1">
      <pane ySplit="9" topLeftCell="A10" activePane="bottomLeft" state="frozen"/>
      <selection pane="bottomLeft" activeCell="L14" sqref="L14"/>
      <pageMargins left="0.45" right="0.45" top="0.75" bottom="0.75" header="0.3" footer="0.3"/>
      <pageSetup paperSize="5" scale="95" orientation="portrait" horizontalDpi="0" verticalDpi="0" r:id="rId2"/>
    </customSheetView>
  </customSheetViews>
  <mergeCells count="108">
    <mergeCell ref="A5:H5"/>
    <mergeCell ref="F7:H7"/>
    <mergeCell ref="B10:C10"/>
    <mergeCell ref="B7:D7"/>
    <mergeCell ref="B8:D8"/>
    <mergeCell ref="A12:A17"/>
    <mergeCell ref="E12:E17"/>
    <mergeCell ref="F12:F17"/>
    <mergeCell ref="G12:G17"/>
    <mergeCell ref="H12:H17"/>
    <mergeCell ref="B17:D17"/>
    <mergeCell ref="A9:D9"/>
    <mergeCell ref="F9:H9"/>
    <mergeCell ref="H36:H41"/>
    <mergeCell ref="A18:A35"/>
    <mergeCell ref="E18:E23"/>
    <mergeCell ref="F18:F23"/>
    <mergeCell ref="G18:G23"/>
    <mergeCell ref="H18:H35"/>
    <mergeCell ref="E24:E29"/>
    <mergeCell ref="F24:F29"/>
    <mergeCell ref="G24:G29"/>
    <mergeCell ref="E30:E35"/>
    <mergeCell ref="F30:F35"/>
    <mergeCell ref="G30:G35"/>
    <mergeCell ref="A36:A41"/>
    <mergeCell ref="E36:E41"/>
    <mergeCell ref="F36:F41"/>
    <mergeCell ref="G36:G41"/>
    <mergeCell ref="A47:B47"/>
    <mergeCell ref="C47:D47"/>
    <mergeCell ref="E47:F47"/>
    <mergeCell ref="G47:H47"/>
    <mergeCell ref="A48:B48"/>
    <mergeCell ref="C48:D48"/>
    <mergeCell ref="E48:F48"/>
    <mergeCell ref="G48:H48"/>
    <mergeCell ref="A42:E42"/>
    <mergeCell ref="A44:H44"/>
    <mergeCell ref="A45:H45"/>
    <mergeCell ref="A46:B46"/>
    <mergeCell ref="C46:D46"/>
    <mergeCell ref="E46:F46"/>
    <mergeCell ref="G46:H46"/>
    <mergeCell ref="B56:D56"/>
    <mergeCell ref="E56:F56"/>
    <mergeCell ref="B57:D57"/>
    <mergeCell ref="E57:F57"/>
    <mergeCell ref="B58:D58"/>
    <mergeCell ref="E58:F58"/>
    <mergeCell ref="A66:H66"/>
    <mergeCell ref="A49:B49"/>
    <mergeCell ref="C49:D49"/>
    <mergeCell ref="E49:F49"/>
    <mergeCell ref="G49:H49"/>
    <mergeCell ref="A50:B50"/>
    <mergeCell ref="C50:D50"/>
    <mergeCell ref="E50:F50"/>
    <mergeCell ref="G50:H50"/>
    <mergeCell ref="C51:D51"/>
    <mergeCell ref="G78:H78"/>
    <mergeCell ref="G79:H79"/>
    <mergeCell ref="G80:H80"/>
    <mergeCell ref="G81:H81"/>
    <mergeCell ref="G69:H69"/>
    <mergeCell ref="B78:D78"/>
    <mergeCell ref="E78:F78"/>
    <mergeCell ref="A1:H1"/>
    <mergeCell ref="A2:H2"/>
    <mergeCell ref="A3:H3"/>
    <mergeCell ref="A68:B68"/>
    <mergeCell ref="C68:D68"/>
    <mergeCell ref="E68:F68"/>
    <mergeCell ref="G68:H68"/>
    <mergeCell ref="A67:B67"/>
    <mergeCell ref="C67:D67"/>
    <mergeCell ref="E67:F67"/>
    <mergeCell ref="A69:B69"/>
    <mergeCell ref="C69:D69"/>
    <mergeCell ref="E69:F69"/>
    <mergeCell ref="G67:H67"/>
    <mergeCell ref="G51:H51"/>
    <mergeCell ref="B55:D55"/>
    <mergeCell ref="E55:F55"/>
    <mergeCell ref="C70:D70"/>
    <mergeCell ref="F8:G8"/>
    <mergeCell ref="B98:H98"/>
    <mergeCell ref="B99:H99"/>
    <mergeCell ref="A6:H6"/>
    <mergeCell ref="B112:F112"/>
    <mergeCell ref="B103:C103"/>
    <mergeCell ref="E103:F103"/>
    <mergeCell ref="B106:C106"/>
    <mergeCell ref="E106:F106"/>
    <mergeCell ref="B107:C107"/>
    <mergeCell ref="E107:F107"/>
    <mergeCell ref="B111:F111"/>
    <mergeCell ref="B102:C102"/>
    <mergeCell ref="E102:F102"/>
    <mergeCell ref="G70:H70"/>
    <mergeCell ref="A77:H77"/>
    <mergeCell ref="B81:D81"/>
    <mergeCell ref="E81:F81"/>
    <mergeCell ref="B83:H86"/>
    <mergeCell ref="B79:D79"/>
    <mergeCell ref="E79:F79"/>
    <mergeCell ref="B80:D80"/>
    <mergeCell ref="E80:F80"/>
  </mergeCells>
  <conditionalFormatting sqref="C52">
    <cfRule type="iconSet" priority="1">
      <iconSet>
        <cfvo type="percent" val="0"/>
        <cfvo type="percent" val="33"/>
        <cfvo type="percent" val="67"/>
      </iconSet>
    </cfRule>
  </conditionalFormatting>
  <dataValidations count="1">
    <dataValidation allowBlank="1" showInputMessage="1" showErrorMessage="1" errorTitle="aye" sqref="B114:B1048576 B4:B5 B7:B8 B10:B112"/>
  </dataValidations>
  <pageMargins left="0.45" right="0.45" top="1" bottom="1" header="0.3" footer="0.3"/>
  <pageSetup paperSize="5" scale="93" orientation="portrait" horizontalDpi="4294967293" verticalDpi="4294967293" r:id="rId3"/>
  <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Sheet15">
    <tabColor rgb="FFFF0000"/>
  </sheetPr>
  <dimension ref="A1:P113"/>
  <sheetViews>
    <sheetView showGridLines="0" view="pageBreakPreview" topLeftCell="A2" zoomScale="110" zoomScaleNormal="100" zoomScaleSheetLayoutView="110" workbookViewId="0">
      <selection activeCell="D14" sqref="D14"/>
    </sheetView>
  </sheetViews>
  <sheetFormatPr defaultRowHeight="15" x14ac:dyDescent="0.25"/>
  <cols>
    <col min="1" max="1" width="12.7109375" style="95" customWidth="1"/>
    <col min="2" max="2" width="17.28515625" style="98" customWidth="1"/>
    <col min="3" max="3" width="9.140625" style="36" customWidth="1"/>
    <col min="4" max="4" width="12.140625" style="98" customWidth="1"/>
    <col min="5" max="5" width="24.5703125" style="5" customWidth="1"/>
    <col min="6" max="6" width="8.28515625" style="5" customWidth="1"/>
    <col min="7" max="7" width="9.42578125" style="4" customWidth="1"/>
    <col min="8" max="8" width="10.42578125" style="4" customWidth="1"/>
    <col min="9" max="9" width="8.85546875" hidden="1" customWidth="1"/>
    <col min="10" max="10" width="4.28515625" hidden="1" customWidth="1"/>
    <col min="11" max="11" width="5.5703125" hidden="1" customWidth="1"/>
    <col min="13" max="13" width="12.28515625" customWidth="1"/>
    <col min="14" max="14" width="2.7109375" customWidth="1"/>
    <col min="15" max="15" width="4.28515625" customWidth="1"/>
    <col min="16" max="16" width="2.85546875" hidden="1" customWidth="1"/>
  </cols>
  <sheetData>
    <row r="1" spans="1:14" x14ac:dyDescent="0.25">
      <c r="A1" s="371" t="str">
        <f>'Main Menu'!A1:F1</f>
        <v>Department of Education</v>
      </c>
      <c r="B1" s="371"/>
      <c r="C1" s="371"/>
      <c r="D1" s="371"/>
      <c r="E1" s="371"/>
      <c r="F1" s="371"/>
      <c r="G1" s="371"/>
      <c r="H1" s="371"/>
    </row>
    <row r="2" spans="1:14" x14ac:dyDescent="0.25">
      <c r="A2" s="371" t="str">
        <f>'Main Menu'!A2:F2</f>
        <v>Region X</v>
      </c>
      <c r="B2" s="371"/>
      <c r="C2" s="371"/>
      <c r="D2" s="371"/>
      <c r="E2" s="371"/>
      <c r="F2" s="371"/>
      <c r="G2" s="371"/>
      <c r="H2" s="371"/>
    </row>
    <row r="3" spans="1:14" ht="17.25" customHeight="1" x14ac:dyDescent="0.25">
      <c r="A3" s="411" t="str">
        <f>'Main Menu'!A3:F3</f>
        <v/>
      </c>
      <c r="B3" s="411"/>
      <c r="C3" s="411"/>
      <c r="D3" s="411"/>
      <c r="E3" s="411"/>
      <c r="F3" s="411"/>
      <c r="G3" s="411"/>
      <c r="H3" s="411"/>
    </row>
    <row r="4" spans="1:14" ht="11.25" customHeight="1" x14ac:dyDescent="0.25"/>
    <row r="5" spans="1:14" ht="24" customHeight="1" x14ac:dyDescent="0.25">
      <c r="A5" s="406" t="s">
        <v>651</v>
      </c>
      <c r="B5" s="406"/>
      <c r="C5" s="406"/>
      <c r="D5" s="406"/>
      <c r="E5" s="406"/>
      <c r="F5" s="406"/>
      <c r="G5" s="406"/>
      <c r="H5" s="406"/>
    </row>
    <row r="6" spans="1:14" ht="16.5" customHeight="1" x14ac:dyDescent="0.25">
      <c r="A6" s="429">
        <f ca="1">NOW()</f>
        <v>43282.382074305555</v>
      </c>
      <c r="B6" s="429"/>
      <c r="C6" s="429"/>
      <c r="D6" s="429"/>
      <c r="E6" s="429"/>
      <c r="F6" s="429"/>
      <c r="G6" s="429"/>
      <c r="H6" s="429"/>
    </row>
    <row r="7" spans="1:14" ht="26.25" customHeight="1" x14ac:dyDescent="0.25">
      <c r="A7" s="95" t="s">
        <v>258</v>
      </c>
      <c r="B7" s="407" t="str">
        <f>'Input Menu'!B8:C8</f>
        <v/>
      </c>
      <c r="C7" s="407"/>
      <c r="D7" s="407"/>
      <c r="E7" s="18" t="s">
        <v>225</v>
      </c>
      <c r="F7" s="408" t="str">
        <f>'Main Menu'!B8</f>
        <v/>
      </c>
      <c r="G7" s="408"/>
      <c r="H7" s="408"/>
      <c r="K7" t="str">
        <f>B7</f>
        <v/>
      </c>
    </row>
    <row r="8" spans="1:14" ht="18" customHeight="1" x14ac:dyDescent="0.25">
      <c r="A8" s="95" t="s">
        <v>626</v>
      </c>
      <c r="B8" s="407" t="str">
        <f>'Input Menu'!B7:C7</f>
        <v/>
      </c>
      <c r="C8" s="407"/>
      <c r="D8" s="407"/>
      <c r="E8" s="18" t="s">
        <v>654</v>
      </c>
      <c r="F8" s="422">
        <f>'Input Menu'!K6</f>
        <v>0</v>
      </c>
      <c r="G8" s="422"/>
      <c r="H8" s="278"/>
    </row>
    <row r="9" spans="1:14" ht="18.75" customHeight="1" x14ac:dyDescent="0.25">
      <c r="A9" s="409" t="s">
        <v>31</v>
      </c>
      <c r="B9" s="409"/>
      <c r="C9" s="409"/>
      <c r="D9" s="409"/>
      <c r="E9" s="273" t="s">
        <v>661</v>
      </c>
      <c r="F9" s="425">
        <f>'Main Menu'!O72</f>
        <v>0</v>
      </c>
      <c r="G9" s="425"/>
      <c r="H9" s="425"/>
    </row>
    <row r="10" spans="1:14" s="2" customFormat="1" ht="27" customHeight="1" x14ac:dyDescent="0.25">
      <c r="A10" s="29" t="s">
        <v>2</v>
      </c>
      <c r="B10" s="410" t="s">
        <v>13</v>
      </c>
      <c r="C10" s="410"/>
      <c r="D10" s="96"/>
      <c r="E10" s="96" t="s">
        <v>14</v>
      </c>
      <c r="F10" s="96" t="s">
        <v>633</v>
      </c>
      <c r="G10" s="96" t="s">
        <v>15</v>
      </c>
      <c r="H10" s="31" t="s">
        <v>16</v>
      </c>
    </row>
    <row r="11" spans="1:14" s="2" customFormat="1" ht="2.25" customHeight="1" x14ac:dyDescent="0.25">
      <c r="A11" s="8"/>
      <c r="B11" s="9"/>
      <c r="C11" s="38"/>
      <c r="D11" s="9"/>
      <c r="E11" s="9"/>
      <c r="F11" s="14"/>
      <c r="G11" s="14"/>
      <c r="H11" s="19"/>
    </row>
    <row r="12" spans="1:14" ht="30" x14ac:dyDescent="0.25">
      <c r="A12" s="396" t="s">
        <v>3</v>
      </c>
      <c r="B12" s="32" t="s">
        <v>9</v>
      </c>
      <c r="C12" s="53" t="s">
        <v>10</v>
      </c>
      <c r="D12" s="54" t="s">
        <v>2433</v>
      </c>
      <c r="E12" s="402"/>
      <c r="F12" s="426">
        <f>N17</f>
        <v>3</v>
      </c>
      <c r="G12" s="393">
        <f>F12*0.45</f>
        <v>1.35</v>
      </c>
      <c r="H12" s="393">
        <f>G12</f>
        <v>1.35</v>
      </c>
    </row>
    <row r="13" spans="1:14" hidden="1" x14ac:dyDescent="0.25">
      <c r="A13" s="396"/>
      <c r="B13" s="11" t="str">
        <f>'Main Menu'!B14</f>
        <v>SY 2009-2010</v>
      </c>
      <c r="C13" s="39"/>
      <c r="D13" s="33">
        <f>'Main Menu'!D14</f>
        <v>990</v>
      </c>
      <c r="E13" s="402"/>
      <c r="F13" s="427"/>
      <c r="G13" s="394"/>
      <c r="H13" s="394"/>
    </row>
    <row r="14" spans="1:14" ht="18.75" customHeight="1" x14ac:dyDescent="0.25">
      <c r="A14" s="396"/>
      <c r="B14" s="11" t="str">
        <f>'Main Menu'!B15</f>
        <v/>
      </c>
      <c r="C14" s="40"/>
      <c r="D14" s="65" t="str">
        <f>'Main Menu'!F15</f>
        <v/>
      </c>
      <c r="E14" s="402"/>
      <c r="F14" s="427"/>
      <c r="G14" s="394"/>
      <c r="H14" s="394"/>
      <c r="K14" t="s">
        <v>17</v>
      </c>
      <c r="N14" t="str">
        <f>IF(D14&gt;=95,"3",IF(D14&gt;=90,"2",IF(D14&gt;85,"1","0")))</f>
        <v>3</v>
      </c>
    </row>
    <row r="15" spans="1:14" ht="20.25" customHeight="1" x14ac:dyDescent="0.25">
      <c r="A15" s="396"/>
      <c r="B15" s="11" t="str">
        <f>'Main Menu'!B16</f>
        <v/>
      </c>
      <c r="C15" s="40"/>
      <c r="D15" s="65" t="str">
        <f>'Main Menu'!F16</f>
        <v/>
      </c>
      <c r="E15" s="402"/>
      <c r="F15" s="427"/>
      <c r="G15" s="394"/>
      <c r="H15" s="394"/>
      <c r="K15" t="s">
        <v>18</v>
      </c>
      <c r="N15" t="str">
        <f>IF(D15&gt;=95,"3",IF(D15&gt;=90,"2",IF(D15&gt;85,"1","0")))</f>
        <v>3</v>
      </c>
    </row>
    <row r="16" spans="1:14" ht="19.5" customHeight="1" x14ac:dyDescent="0.25">
      <c r="A16" s="396"/>
      <c r="B16" s="11" t="str">
        <f>'Main Menu'!B17</f>
        <v/>
      </c>
      <c r="C16" s="40"/>
      <c r="D16" s="65" t="str">
        <f>'Main Menu'!F17</f>
        <v/>
      </c>
      <c r="E16" s="402"/>
      <c r="F16" s="427"/>
      <c r="G16" s="394"/>
      <c r="H16" s="394"/>
      <c r="K16" t="s">
        <v>19</v>
      </c>
      <c r="N16" t="str">
        <f>IF(D16&gt;=95,"3",IF(D16&gt;=90,"2",IF(D16&gt;85,"1","0")))</f>
        <v>3</v>
      </c>
    </row>
    <row r="17" spans="1:14" ht="27" customHeight="1" x14ac:dyDescent="0.25">
      <c r="A17" s="396"/>
      <c r="B17" s="431"/>
      <c r="C17" s="432"/>
      <c r="D17" s="433"/>
      <c r="E17" s="402"/>
      <c r="F17" s="428"/>
      <c r="G17" s="395"/>
      <c r="H17" s="395"/>
      <c r="I17" s="35"/>
      <c r="K17" t="s">
        <v>20</v>
      </c>
      <c r="N17">
        <f>(N14+N15+N16)/3</f>
        <v>3</v>
      </c>
    </row>
    <row r="18" spans="1:14" ht="27" customHeight="1" x14ac:dyDescent="0.25">
      <c r="A18" s="396" t="s">
        <v>4</v>
      </c>
      <c r="B18" s="32" t="s">
        <v>11</v>
      </c>
      <c r="C18" s="53" t="s">
        <v>12</v>
      </c>
      <c r="D18" s="54" t="s">
        <v>69</v>
      </c>
      <c r="E18" s="397"/>
      <c r="F18" s="386" t="e">
        <f>IF(C23&lt;2,"3",IF(C23&lt;5,"2",IF(C23&lt;=5,"1","0")))</f>
        <v>#VALUE!</v>
      </c>
      <c r="G18" s="400" t="e">
        <f>F18*0.125</f>
        <v>#VALUE!</v>
      </c>
      <c r="H18" s="401" t="e">
        <f>SUM(G18:G35)</f>
        <v>#VALUE!</v>
      </c>
      <c r="K18" t="s">
        <v>21</v>
      </c>
    </row>
    <row r="19" spans="1:14" ht="15" hidden="1" customHeight="1" x14ac:dyDescent="0.25">
      <c r="A19" s="396"/>
      <c r="B19" s="11" t="str">
        <f>'Main Menu'!B20</f>
        <v>SY 2008-2009</v>
      </c>
      <c r="C19" s="39"/>
      <c r="D19" s="33">
        <f>'Main Menu'!D20</f>
        <v>0.02</v>
      </c>
      <c r="E19" s="398"/>
      <c r="F19" s="386"/>
      <c r="G19" s="400"/>
      <c r="H19" s="394"/>
      <c r="I19" s="43"/>
      <c r="J19" s="41"/>
    </row>
    <row r="20" spans="1:14" x14ac:dyDescent="0.25">
      <c r="A20" s="396"/>
      <c r="B20" s="11" t="str">
        <f>'Main Menu'!B21</f>
        <v/>
      </c>
      <c r="C20" s="40"/>
      <c r="D20" s="65" t="str">
        <f>'Main Menu'!D21</f>
        <v/>
      </c>
      <c r="E20" s="398"/>
      <c r="F20" s="386"/>
      <c r="G20" s="400"/>
      <c r="H20" s="394"/>
      <c r="I20" s="43"/>
      <c r="J20" s="40"/>
      <c r="K20" t="s">
        <v>22</v>
      </c>
    </row>
    <row r="21" spans="1:14" x14ac:dyDescent="0.25">
      <c r="A21" s="396"/>
      <c r="B21" s="11" t="str">
        <f>'Main Menu'!B22</f>
        <v/>
      </c>
      <c r="C21" s="40" t="e">
        <f>D21-D20</f>
        <v>#VALUE!</v>
      </c>
      <c r="D21" s="65" t="str">
        <f>'Main Menu'!D22</f>
        <v/>
      </c>
      <c r="E21" s="398"/>
      <c r="F21" s="386"/>
      <c r="G21" s="400"/>
      <c r="H21" s="394"/>
      <c r="I21" s="43"/>
      <c r="J21" s="40"/>
      <c r="K21" t="s">
        <v>23</v>
      </c>
    </row>
    <row r="22" spans="1:14" x14ac:dyDescent="0.25">
      <c r="A22" s="396"/>
      <c r="B22" s="11" t="str">
        <f>'Main Menu'!B23</f>
        <v/>
      </c>
      <c r="C22" s="40" t="e">
        <f>D22-D21</f>
        <v>#VALUE!</v>
      </c>
      <c r="D22" s="65" t="str">
        <f>'Main Menu'!D23</f>
        <v/>
      </c>
      <c r="E22" s="398"/>
      <c r="F22" s="386"/>
      <c r="G22" s="400"/>
      <c r="H22" s="394"/>
      <c r="I22" s="43"/>
      <c r="J22" s="40"/>
      <c r="K22" t="s">
        <v>24</v>
      </c>
    </row>
    <row r="23" spans="1:14" x14ac:dyDescent="0.25">
      <c r="A23" s="396"/>
      <c r="B23" s="97" t="s">
        <v>29</v>
      </c>
      <c r="C23" s="72" t="e">
        <f>AVERAGE(C21:C22)</f>
        <v>#VALUE!</v>
      </c>
      <c r="D23" s="66"/>
      <c r="E23" s="399"/>
      <c r="F23" s="386"/>
      <c r="G23" s="400"/>
      <c r="H23" s="394"/>
      <c r="I23" s="43"/>
      <c r="J23" s="41"/>
    </row>
    <row r="24" spans="1:14" ht="26.25" x14ac:dyDescent="0.25">
      <c r="A24" s="396"/>
      <c r="B24" s="32" t="s">
        <v>629</v>
      </c>
      <c r="C24" s="53" t="s">
        <v>12</v>
      </c>
      <c r="D24" s="53" t="s">
        <v>630</v>
      </c>
      <c r="E24" s="402"/>
      <c r="F24" s="386" t="e">
        <f>IF(C29&lt;2,"3",IF(C29&lt;5,"2",IF(C29&lt;=5,"1","0")))</f>
        <v>#VALUE!</v>
      </c>
      <c r="G24" s="400" t="e">
        <f>F24*0.125</f>
        <v>#VALUE!</v>
      </c>
      <c r="H24" s="394"/>
      <c r="K24" t="s">
        <v>25</v>
      </c>
    </row>
    <row r="25" spans="1:14" ht="15" hidden="1" customHeight="1" x14ac:dyDescent="0.25">
      <c r="A25" s="396"/>
      <c r="B25" s="11" t="str">
        <f>'Main Menu'!B26</f>
        <v>SY 2008-2009</v>
      </c>
      <c r="C25" s="39"/>
      <c r="D25" s="39">
        <f>'Main Menu'!D26</f>
        <v>65</v>
      </c>
      <c r="E25" s="402"/>
      <c r="F25" s="386"/>
      <c r="G25" s="400"/>
      <c r="H25" s="394"/>
    </row>
    <row r="26" spans="1:14" x14ac:dyDescent="0.25">
      <c r="A26" s="396"/>
      <c r="B26" s="11" t="str">
        <f>'Main Menu'!B27</f>
        <v/>
      </c>
      <c r="C26" s="40"/>
      <c r="D26" s="63" t="str">
        <f>'Main Menu'!D27</f>
        <v/>
      </c>
      <c r="E26" s="402"/>
      <c r="F26" s="386"/>
      <c r="G26" s="400"/>
      <c r="H26" s="394"/>
      <c r="K26" t="s">
        <v>26</v>
      </c>
    </row>
    <row r="27" spans="1:14" x14ac:dyDescent="0.25">
      <c r="A27" s="396"/>
      <c r="B27" s="11" t="str">
        <f>'Main Menu'!B28</f>
        <v/>
      </c>
      <c r="C27" s="40" t="e">
        <f>(D27-D26)</f>
        <v>#VALUE!</v>
      </c>
      <c r="D27" s="63" t="str">
        <f>'Main Menu'!D28</f>
        <v/>
      </c>
      <c r="E27" s="402"/>
      <c r="F27" s="386"/>
      <c r="G27" s="400"/>
      <c r="H27" s="394"/>
      <c r="K27" t="s">
        <v>27</v>
      </c>
    </row>
    <row r="28" spans="1:14" x14ac:dyDescent="0.25">
      <c r="A28" s="396"/>
      <c r="B28" s="11" t="str">
        <f>'Main Menu'!B29</f>
        <v/>
      </c>
      <c r="C28" s="40" t="e">
        <f>(D28-D27)</f>
        <v>#VALUE!</v>
      </c>
      <c r="D28" s="63" t="str">
        <f>'Main Menu'!D29</f>
        <v/>
      </c>
      <c r="E28" s="402"/>
      <c r="F28" s="386"/>
      <c r="G28" s="400"/>
      <c r="H28" s="394"/>
    </row>
    <row r="29" spans="1:14" x14ac:dyDescent="0.25">
      <c r="A29" s="396"/>
      <c r="B29" s="97" t="s">
        <v>639</v>
      </c>
      <c r="C29" s="72" t="e">
        <f>AVERAGE(C27:C28)</f>
        <v>#VALUE!</v>
      </c>
      <c r="D29" s="40"/>
      <c r="E29" s="402"/>
      <c r="F29" s="386"/>
      <c r="G29" s="400"/>
      <c r="H29" s="394"/>
    </row>
    <row r="30" spans="1:14" hidden="1" x14ac:dyDescent="0.25">
      <c r="A30" s="396"/>
      <c r="B30" s="32"/>
      <c r="C30" s="53"/>
      <c r="D30" s="53"/>
      <c r="E30" s="402"/>
      <c r="F30" s="403"/>
      <c r="G30" s="400"/>
      <c r="H30" s="394"/>
    </row>
    <row r="31" spans="1:14" hidden="1" x14ac:dyDescent="0.25">
      <c r="A31" s="396"/>
      <c r="B31" s="11"/>
      <c r="C31" s="39"/>
      <c r="D31" s="39"/>
      <c r="E31" s="402"/>
      <c r="F31" s="404"/>
      <c r="G31" s="400"/>
      <c r="H31" s="394"/>
    </row>
    <row r="32" spans="1:14" hidden="1" x14ac:dyDescent="0.25">
      <c r="A32" s="396"/>
      <c r="B32" s="11"/>
      <c r="C32" s="40"/>
      <c r="D32" s="63"/>
      <c r="E32" s="402"/>
      <c r="F32" s="404"/>
      <c r="G32" s="400"/>
      <c r="H32" s="394"/>
    </row>
    <row r="33" spans="1:16" hidden="1" x14ac:dyDescent="0.25">
      <c r="A33" s="396"/>
      <c r="B33" s="11"/>
      <c r="C33" s="40"/>
      <c r="D33" s="63"/>
      <c r="E33" s="402"/>
      <c r="F33" s="404"/>
      <c r="G33" s="400"/>
      <c r="H33" s="394"/>
    </row>
    <row r="34" spans="1:16" hidden="1" x14ac:dyDescent="0.25">
      <c r="A34" s="396"/>
      <c r="B34" s="11"/>
      <c r="C34" s="40"/>
      <c r="D34" s="63"/>
      <c r="E34" s="402"/>
      <c r="F34" s="404"/>
      <c r="G34" s="400"/>
      <c r="H34" s="394"/>
    </row>
    <row r="35" spans="1:16" hidden="1" x14ac:dyDescent="0.25">
      <c r="A35" s="396"/>
      <c r="B35" s="97"/>
      <c r="C35" s="72"/>
      <c r="D35" s="40"/>
      <c r="E35" s="402"/>
      <c r="F35" s="405"/>
      <c r="G35" s="400"/>
      <c r="H35" s="395"/>
    </row>
    <row r="36" spans="1:16" ht="38.25" customHeight="1" x14ac:dyDescent="0.25">
      <c r="A36" s="396" t="s">
        <v>8</v>
      </c>
      <c r="B36" s="32" t="s">
        <v>7</v>
      </c>
      <c r="C36" s="64" t="s">
        <v>10</v>
      </c>
      <c r="D36" s="64" t="s">
        <v>7</v>
      </c>
      <c r="E36" s="402"/>
      <c r="F36" s="426">
        <f>P41</f>
        <v>3</v>
      </c>
      <c r="G36" s="393">
        <f>F36*0.3</f>
        <v>0.89999999999999991</v>
      </c>
      <c r="H36" s="393">
        <f>G36</f>
        <v>0.89999999999999991</v>
      </c>
    </row>
    <row r="37" spans="1:16" hidden="1" x14ac:dyDescent="0.25">
      <c r="A37" s="396"/>
      <c r="B37" s="11" t="str">
        <f>'Main Menu'!B38</f>
        <v>SY 2008-2009</v>
      </c>
      <c r="C37" s="63"/>
      <c r="D37" s="63">
        <f>'Main Menu'!D38</f>
        <v>56</v>
      </c>
      <c r="E37" s="402"/>
      <c r="F37" s="427"/>
      <c r="G37" s="394"/>
      <c r="H37" s="394"/>
    </row>
    <row r="38" spans="1:16" ht="25.5" customHeight="1" x14ac:dyDescent="0.25">
      <c r="A38" s="396"/>
      <c r="B38" s="11" t="str">
        <f>'Main Menu'!B39</f>
        <v/>
      </c>
      <c r="C38" s="40"/>
      <c r="D38" s="63" t="str">
        <f>'Main Menu'!D39</f>
        <v/>
      </c>
      <c r="E38" s="402"/>
      <c r="F38" s="427"/>
      <c r="G38" s="394"/>
      <c r="H38" s="394"/>
      <c r="P38" t="str">
        <f>IF(D38&gt;75,"3","0")</f>
        <v>3</v>
      </c>
    </row>
    <row r="39" spans="1:16" ht="24.75" customHeight="1" x14ac:dyDescent="0.25">
      <c r="A39" s="396"/>
      <c r="B39" s="11" t="str">
        <f>'Main Menu'!B40</f>
        <v/>
      </c>
      <c r="C39" s="40"/>
      <c r="D39" s="63" t="str">
        <f>'Main Menu'!D40</f>
        <v/>
      </c>
      <c r="E39" s="402"/>
      <c r="F39" s="427"/>
      <c r="G39" s="394"/>
      <c r="H39" s="394"/>
      <c r="P39" t="str">
        <f>IF(D39&gt;75,"3","0")</f>
        <v>3</v>
      </c>
    </row>
    <row r="40" spans="1:16" ht="27" customHeight="1" x14ac:dyDescent="0.25">
      <c r="A40" s="396"/>
      <c r="B40" s="11" t="str">
        <f>'Main Menu'!B41</f>
        <v/>
      </c>
      <c r="C40" s="40"/>
      <c r="D40" s="63" t="str">
        <f>'Main Menu'!D41</f>
        <v/>
      </c>
      <c r="E40" s="402"/>
      <c r="F40" s="427"/>
      <c r="G40" s="394"/>
      <c r="H40" s="394"/>
      <c r="P40" t="str">
        <f>IF(D40&gt;75,"3","0")</f>
        <v>3</v>
      </c>
    </row>
    <row r="41" spans="1:16" ht="24" customHeight="1" x14ac:dyDescent="0.25">
      <c r="A41" s="396"/>
      <c r="B41" s="116" t="s">
        <v>28</v>
      </c>
      <c r="C41" s="117"/>
      <c r="D41" s="118"/>
      <c r="E41" s="402"/>
      <c r="F41" s="428"/>
      <c r="G41" s="395"/>
      <c r="H41" s="395"/>
      <c r="P41" s="43">
        <f>(P38+P39+P40)/3</f>
        <v>3</v>
      </c>
    </row>
    <row r="42" spans="1:16" ht="13.5" customHeight="1" x14ac:dyDescent="0.25">
      <c r="A42" s="389" t="s">
        <v>32</v>
      </c>
      <c r="B42" s="390"/>
      <c r="C42" s="390"/>
      <c r="D42" s="390"/>
      <c r="E42" s="391"/>
      <c r="F42" s="25"/>
      <c r="G42" s="24"/>
      <c r="H42" s="23" t="e">
        <f>SUM(H12:H41)</f>
        <v>#VALUE!</v>
      </c>
    </row>
    <row r="43" spans="1:16" ht="8.25" customHeight="1" x14ac:dyDescent="0.25">
      <c r="A43" s="20"/>
      <c r="C43" s="42"/>
      <c r="D43" s="26"/>
    </row>
    <row r="44" spans="1:16" ht="13.5" customHeight="1" x14ac:dyDescent="0.25">
      <c r="A44" s="392" t="s">
        <v>43</v>
      </c>
      <c r="B44" s="392"/>
      <c r="C44" s="392"/>
      <c r="D44" s="392"/>
      <c r="E44" s="392"/>
      <c r="F44" s="392"/>
      <c r="G44" s="392"/>
      <c r="H44" s="392"/>
    </row>
    <row r="45" spans="1:16" ht="22.5" customHeight="1" x14ac:dyDescent="0.25">
      <c r="A45" s="359" t="s">
        <v>44</v>
      </c>
      <c r="B45" s="359"/>
      <c r="C45" s="359"/>
      <c r="D45" s="359"/>
      <c r="E45" s="359"/>
      <c r="F45" s="359"/>
      <c r="G45" s="359"/>
      <c r="H45" s="359"/>
    </row>
    <row r="46" spans="1:16" ht="26.25" customHeight="1" x14ac:dyDescent="0.25">
      <c r="A46" s="377" t="s">
        <v>45</v>
      </c>
      <c r="B46" s="377"/>
      <c r="C46" s="378" t="s">
        <v>51</v>
      </c>
      <c r="D46" s="379"/>
      <c r="E46" s="377" t="s">
        <v>52</v>
      </c>
      <c r="F46" s="377"/>
      <c r="G46" s="381" t="s">
        <v>16</v>
      </c>
      <c r="H46" s="382"/>
    </row>
    <row r="47" spans="1:16" x14ac:dyDescent="0.25">
      <c r="A47" s="373" t="s">
        <v>46</v>
      </c>
      <c r="B47" s="373"/>
      <c r="C47" s="374">
        <v>0.3</v>
      </c>
      <c r="D47" s="375"/>
      <c r="E47" s="376">
        <f>'Document Analysis, Obs. Discuss'!AP71</f>
        <v>0.6</v>
      </c>
      <c r="F47" s="386"/>
      <c r="G47" s="387">
        <f>E47*0.3</f>
        <v>0.18</v>
      </c>
      <c r="H47" s="388"/>
    </row>
    <row r="48" spans="1:16" x14ac:dyDescent="0.25">
      <c r="A48" s="373" t="s">
        <v>47</v>
      </c>
      <c r="B48" s="373"/>
      <c r="C48" s="374">
        <v>0.3</v>
      </c>
      <c r="D48" s="375"/>
      <c r="E48" s="376">
        <f>'Document Analysis, Obs. Discuss'!AP72</f>
        <v>0</v>
      </c>
      <c r="F48" s="386"/>
      <c r="G48" s="387">
        <f>E48*0.3</f>
        <v>0</v>
      </c>
      <c r="H48" s="388"/>
    </row>
    <row r="49" spans="1:8" x14ac:dyDescent="0.25">
      <c r="A49" s="373" t="s">
        <v>48</v>
      </c>
      <c r="B49" s="373"/>
      <c r="C49" s="374">
        <v>0.25</v>
      </c>
      <c r="D49" s="375"/>
      <c r="E49" s="376">
        <f>'Document Analysis, Obs. Discuss'!AP73</f>
        <v>0</v>
      </c>
      <c r="F49" s="386"/>
      <c r="G49" s="387">
        <f>E49*0.25</f>
        <v>0</v>
      </c>
      <c r="H49" s="388"/>
    </row>
    <row r="50" spans="1:8" x14ac:dyDescent="0.25">
      <c r="A50" s="373" t="s">
        <v>49</v>
      </c>
      <c r="B50" s="373"/>
      <c r="C50" s="374">
        <v>0.15</v>
      </c>
      <c r="D50" s="375"/>
      <c r="E50" s="376">
        <f>'Document Analysis, Obs. Discuss'!AP74</f>
        <v>0</v>
      </c>
      <c r="F50" s="386"/>
      <c r="G50" s="387">
        <f>E50*0.15</f>
        <v>0</v>
      </c>
      <c r="H50" s="388"/>
    </row>
    <row r="51" spans="1:8" x14ac:dyDescent="0.25">
      <c r="A51" s="261" t="s">
        <v>50</v>
      </c>
      <c r="B51" s="262"/>
      <c r="C51" s="417">
        <v>1</v>
      </c>
      <c r="D51" s="356"/>
      <c r="E51" s="262"/>
      <c r="F51" s="263"/>
      <c r="G51" s="357">
        <f>SUM(G47:G50)</f>
        <v>0.18</v>
      </c>
      <c r="H51" s="358"/>
    </row>
    <row r="52" spans="1:8" s="50" customFormat="1" ht="12.75" customHeight="1" x14ac:dyDescent="0.25">
      <c r="A52" s="52" t="s">
        <v>33</v>
      </c>
      <c r="B52" s="45"/>
      <c r="C52" s="46" t="s">
        <v>34</v>
      </c>
      <c r="D52" s="47"/>
      <c r="E52" s="48"/>
      <c r="F52" s="48"/>
      <c r="G52" s="49"/>
      <c r="H52" s="49"/>
    </row>
    <row r="53" spans="1:8" s="50" customFormat="1" ht="12.75" customHeight="1" x14ac:dyDescent="0.25">
      <c r="A53" s="51"/>
      <c r="B53" s="45"/>
      <c r="C53" s="46" t="s">
        <v>35</v>
      </c>
      <c r="D53" s="47"/>
      <c r="E53" s="48"/>
      <c r="F53" s="48"/>
      <c r="G53" s="49"/>
      <c r="H53" s="49"/>
    </row>
    <row r="54" spans="1:8" s="50" customFormat="1" ht="12.75" customHeight="1" x14ac:dyDescent="0.25">
      <c r="A54" s="51"/>
      <c r="B54" s="45"/>
      <c r="C54" s="46" t="s">
        <v>36</v>
      </c>
      <c r="D54" s="47"/>
      <c r="E54" s="48"/>
      <c r="F54" s="48"/>
      <c r="G54" s="49"/>
      <c r="H54" s="49"/>
    </row>
    <row r="55" spans="1:8" ht="15.75" customHeight="1" x14ac:dyDescent="0.25">
      <c r="A55" s="21" t="s">
        <v>37</v>
      </c>
      <c r="B55" s="383" t="s">
        <v>38</v>
      </c>
      <c r="C55" s="384"/>
      <c r="D55" s="385"/>
      <c r="E55" s="383" t="s">
        <v>39</v>
      </c>
      <c r="F55" s="385"/>
    </row>
    <row r="56" spans="1:8" x14ac:dyDescent="0.25">
      <c r="B56" s="360" t="s">
        <v>40</v>
      </c>
      <c r="C56" s="361"/>
      <c r="D56" s="362"/>
      <c r="E56" s="360" t="s">
        <v>34</v>
      </c>
      <c r="F56" s="362"/>
    </row>
    <row r="57" spans="1:8" x14ac:dyDescent="0.25">
      <c r="B57" s="360" t="s">
        <v>41</v>
      </c>
      <c r="C57" s="361"/>
      <c r="D57" s="362"/>
      <c r="E57" s="360" t="s">
        <v>35</v>
      </c>
      <c r="F57" s="362"/>
    </row>
    <row r="58" spans="1:8" x14ac:dyDescent="0.25">
      <c r="B58" s="360" t="s">
        <v>42</v>
      </c>
      <c r="C58" s="361"/>
      <c r="D58" s="362"/>
      <c r="E58" s="360" t="s">
        <v>36</v>
      </c>
      <c r="F58" s="362"/>
    </row>
    <row r="59" spans="1:8" x14ac:dyDescent="0.25">
      <c r="B59" s="44"/>
      <c r="C59" s="44"/>
      <c r="D59" s="44"/>
      <c r="E59" s="44"/>
      <c r="F59" s="44"/>
    </row>
    <row r="60" spans="1:8" x14ac:dyDescent="0.25">
      <c r="B60" s="44"/>
      <c r="C60" s="44"/>
      <c r="D60" s="44"/>
      <c r="E60" s="44"/>
      <c r="F60" s="44"/>
    </row>
    <row r="61" spans="1:8" x14ac:dyDescent="0.25">
      <c r="B61" s="44"/>
      <c r="C61" s="44"/>
      <c r="D61" s="44"/>
      <c r="E61" s="44"/>
      <c r="F61" s="44"/>
    </row>
    <row r="62" spans="1:8" x14ac:dyDescent="0.25">
      <c r="B62" s="44"/>
      <c r="C62" s="44"/>
      <c r="D62" s="44"/>
      <c r="E62" s="44"/>
      <c r="F62" s="44"/>
    </row>
    <row r="63" spans="1:8" x14ac:dyDescent="0.25">
      <c r="B63" s="44"/>
      <c r="C63" s="44"/>
      <c r="D63" s="44"/>
      <c r="E63" s="44"/>
      <c r="F63" s="44"/>
    </row>
    <row r="64" spans="1:8" x14ac:dyDescent="0.25">
      <c r="B64" s="44"/>
      <c r="C64" s="44"/>
      <c r="D64" s="44"/>
      <c r="E64" s="44"/>
      <c r="F64" s="44"/>
    </row>
    <row r="66" spans="1:15" ht="19.5" customHeight="1" x14ac:dyDescent="0.25">
      <c r="A66" s="359" t="s">
        <v>53</v>
      </c>
      <c r="B66" s="359"/>
      <c r="C66" s="359"/>
      <c r="D66" s="359"/>
      <c r="E66" s="359"/>
      <c r="F66" s="359"/>
      <c r="G66" s="359"/>
      <c r="H66" s="359"/>
    </row>
    <row r="67" spans="1:15" ht="30" customHeight="1" x14ac:dyDescent="0.25">
      <c r="A67" s="377" t="s">
        <v>54</v>
      </c>
      <c r="B67" s="377"/>
      <c r="C67" s="378" t="s">
        <v>51</v>
      </c>
      <c r="D67" s="379"/>
      <c r="E67" s="377" t="s">
        <v>15</v>
      </c>
      <c r="F67" s="377"/>
      <c r="G67" s="381" t="s">
        <v>16</v>
      </c>
      <c r="H67" s="382"/>
    </row>
    <row r="68" spans="1:15" x14ac:dyDescent="0.25">
      <c r="A68" s="373" t="s">
        <v>55</v>
      </c>
      <c r="B68" s="373"/>
      <c r="C68" s="374">
        <v>0.6</v>
      </c>
      <c r="D68" s="375"/>
      <c r="E68" s="376" t="e">
        <f>H42</f>
        <v>#VALUE!</v>
      </c>
      <c r="F68" s="376"/>
      <c r="G68" s="365" t="e">
        <f>C68*E68</f>
        <v>#VALUE!</v>
      </c>
      <c r="H68" s="366"/>
      <c r="N68" t="s">
        <v>180</v>
      </c>
      <c r="O68" s="43" t="e">
        <f>E68</f>
        <v>#VALUE!</v>
      </c>
    </row>
    <row r="69" spans="1:15" x14ac:dyDescent="0.25">
      <c r="A69" s="373" t="s">
        <v>57</v>
      </c>
      <c r="B69" s="373"/>
      <c r="C69" s="374">
        <v>0.4</v>
      </c>
      <c r="D69" s="375"/>
      <c r="E69" s="380">
        <f>G51</f>
        <v>0.18</v>
      </c>
      <c r="F69" s="380"/>
      <c r="G69" s="365">
        <f>C69*E69</f>
        <v>7.1999999999999995E-2</v>
      </c>
      <c r="H69" s="366"/>
      <c r="N69" t="s">
        <v>181</v>
      </c>
      <c r="O69" s="43">
        <f>E69</f>
        <v>0.18</v>
      </c>
    </row>
    <row r="70" spans="1:15" x14ac:dyDescent="0.25">
      <c r="A70" s="261" t="s">
        <v>56</v>
      </c>
      <c r="B70" s="262"/>
      <c r="C70" s="417">
        <v>1</v>
      </c>
      <c r="D70" s="356"/>
      <c r="E70" s="262"/>
      <c r="F70" s="263"/>
      <c r="G70" s="357" t="e">
        <f>SUM(G68:G69)</f>
        <v>#VALUE!</v>
      </c>
      <c r="H70" s="358"/>
      <c r="N70" t="s">
        <v>182</v>
      </c>
      <c r="O70" s="43" t="e">
        <f>G70</f>
        <v>#VALUE!</v>
      </c>
    </row>
    <row r="71" spans="1:15" ht="2.25" customHeight="1" x14ac:dyDescent="0.25"/>
    <row r="72" spans="1:15" hidden="1" x14ac:dyDescent="0.25">
      <c r="A72" s="28"/>
    </row>
    <row r="73" spans="1:15" hidden="1" x14ac:dyDescent="0.25">
      <c r="B73" s="27"/>
    </row>
    <row r="74" spans="1:15" hidden="1" x14ac:dyDescent="0.25">
      <c r="B74" s="27"/>
    </row>
    <row r="75" spans="1:15" hidden="1" x14ac:dyDescent="0.25">
      <c r="B75" s="27"/>
    </row>
    <row r="77" spans="1:15" ht="19.5" customHeight="1" x14ac:dyDescent="0.25">
      <c r="A77" s="359" t="s">
        <v>61</v>
      </c>
      <c r="B77" s="359"/>
      <c r="C77" s="359"/>
      <c r="D77" s="359"/>
      <c r="E77" s="359"/>
      <c r="F77" s="359"/>
      <c r="G77" s="359"/>
      <c r="H77" s="359"/>
    </row>
    <row r="78" spans="1:15" ht="15.75" customHeight="1" x14ac:dyDescent="0.25">
      <c r="B78" s="367" t="s">
        <v>38</v>
      </c>
      <c r="C78" s="368"/>
      <c r="D78" s="369"/>
      <c r="E78" s="370" t="s">
        <v>39</v>
      </c>
      <c r="F78" s="370"/>
      <c r="G78" s="370" t="s">
        <v>647</v>
      </c>
      <c r="H78" s="370"/>
    </row>
    <row r="79" spans="1:15" x14ac:dyDescent="0.25">
      <c r="B79" s="360" t="s">
        <v>40</v>
      </c>
      <c r="C79" s="361"/>
      <c r="D79" s="362"/>
      <c r="E79" s="363" t="s">
        <v>62</v>
      </c>
      <c r="F79" s="363"/>
      <c r="G79" s="363" t="s">
        <v>648</v>
      </c>
      <c r="H79" s="363"/>
    </row>
    <row r="80" spans="1:15" x14ac:dyDescent="0.25">
      <c r="B80" s="360" t="s">
        <v>41</v>
      </c>
      <c r="C80" s="361"/>
      <c r="D80" s="362"/>
      <c r="E80" s="363" t="s">
        <v>63</v>
      </c>
      <c r="F80" s="363"/>
      <c r="G80" s="363" t="s">
        <v>649</v>
      </c>
      <c r="H80" s="363"/>
    </row>
    <row r="81" spans="1:8" x14ac:dyDescent="0.25">
      <c r="B81" s="360" t="s">
        <v>42</v>
      </c>
      <c r="C81" s="361"/>
      <c r="D81" s="362"/>
      <c r="E81" s="363" t="s">
        <v>64</v>
      </c>
      <c r="F81" s="363"/>
      <c r="G81" s="363" t="s">
        <v>650</v>
      </c>
      <c r="H81" s="363"/>
    </row>
    <row r="82" spans="1:8" x14ac:dyDescent="0.25">
      <c r="B82" s="44"/>
      <c r="C82" s="44"/>
      <c r="D82" s="44"/>
      <c r="E82" s="44"/>
      <c r="F82" s="44"/>
    </row>
    <row r="83" spans="1:8" ht="15" customHeight="1" x14ac:dyDescent="0.25">
      <c r="A83" s="55"/>
      <c r="B83" s="364"/>
      <c r="C83" s="364"/>
      <c r="D83" s="364"/>
      <c r="E83" s="364"/>
      <c r="F83" s="364"/>
      <c r="G83" s="364"/>
      <c r="H83" s="364"/>
    </row>
    <row r="84" spans="1:8" x14ac:dyDescent="0.25">
      <c r="B84" s="364"/>
      <c r="C84" s="364"/>
      <c r="D84" s="364"/>
      <c r="E84" s="364"/>
      <c r="F84" s="364"/>
      <c r="G84" s="364"/>
      <c r="H84" s="364"/>
    </row>
    <row r="85" spans="1:8" x14ac:dyDescent="0.25">
      <c r="B85" s="364"/>
      <c r="C85" s="364"/>
      <c r="D85" s="364"/>
      <c r="E85" s="364"/>
      <c r="F85" s="364"/>
      <c r="G85" s="364"/>
      <c r="H85" s="364"/>
    </row>
    <row r="86" spans="1:8" x14ac:dyDescent="0.25">
      <c r="B86" s="364"/>
      <c r="C86" s="364"/>
      <c r="D86" s="364"/>
      <c r="E86" s="364"/>
      <c r="F86" s="364"/>
      <c r="G86" s="364"/>
      <c r="H86" s="364"/>
    </row>
    <row r="87" spans="1:8" x14ac:dyDescent="0.25">
      <c r="B87" s="61"/>
      <c r="C87" s="61"/>
      <c r="D87" s="61"/>
      <c r="E87" s="61"/>
      <c r="F87" s="61"/>
      <c r="G87" s="61"/>
      <c r="H87" s="61"/>
    </row>
    <row r="88" spans="1:8" x14ac:dyDescent="0.25">
      <c r="B88" s="61"/>
      <c r="C88" s="61"/>
      <c r="D88" s="61"/>
      <c r="E88" s="61"/>
      <c r="F88" s="61"/>
      <c r="G88" s="61"/>
      <c r="H88" s="61"/>
    </row>
    <row r="89" spans="1:8" x14ac:dyDescent="0.25">
      <c r="B89" s="61"/>
      <c r="C89" s="61"/>
      <c r="D89" s="61"/>
      <c r="E89" s="61"/>
      <c r="F89" s="61"/>
      <c r="G89" s="61"/>
      <c r="H89" s="61"/>
    </row>
    <row r="90" spans="1:8" x14ac:dyDescent="0.25">
      <c r="B90" s="61"/>
      <c r="C90" s="61"/>
      <c r="D90" s="61"/>
      <c r="E90" s="61"/>
      <c r="F90" s="61"/>
      <c r="G90" s="61"/>
      <c r="H90" s="61"/>
    </row>
    <row r="91" spans="1:8" x14ac:dyDescent="0.25">
      <c r="B91" s="61"/>
      <c r="C91" s="61"/>
      <c r="D91" s="61"/>
      <c r="E91" s="61"/>
      <c r="F91" s="61"/>
      <c r="G91" s="61"/>
      <c r="H91" s="61"/>
    </row>
    <row r="92" spans="1:8" x14ac:dyDescent="0.25">
      <c r="B92" s="61"/>
      <c r="C92" s="61"/>
      <c r="D92" s="61"/>
      <c r="E92" s="61"/>
      <c r="F92" s="61"/>
      <c r="G92" s="61"/>
      <c r="H92" s="61"/>
    </row>
    <row r="93" spans="1:8" x14ac:dyDescent="0.25">
      <c r="B93" s="61"/>
      <c r="C93" s="61"/>
      <c r="D93" s="61"/>
      <c r="E93" s="61"/>
      <c r="F93" s="61"/>
      <c r="G93" s="61"/>
      <c r="H93" s="61"/>
    </row>
    <row r="94" spans="1:8" x14ac:dyDescent="0.25">
      <c r="B94" s="61"/>
      <c r="C94" s="61"/>
      <c r="D94" s="61"/>
      <c r="E94" s="61"/>
      <c r="F94" s="61"/>
      <c r="G94" s="61"/>
      <c r="H94" s="61"/>
    </row>
    <row r="95" spans="1:8" ht="9" customHeight="1" x14ac:dyDescent="0.25">
      <c r="B95" s="61"/>
      <c r="C95" s="61"/>
      <c r="D95" s="61"/>
      <c r="E95" s="61"/>
      <c r="F95" s="61"/>
      <c r="G95" s="61"/>
      <c r="H95" s="61"/>
    </row>
    <row r="96" spans="1:8" ht="0.75" hidden="1" customHeight="1" x14ac:dyDescent="0.25">
      <c r="B96" s="61"/>
      <c r="C96" s="61"/>
      <c r="D96" s="61"/>
      <c r="E96" s="61"/>
      <c r="F96" s="61"/>
      <c r="G96" s="61"/>
      <c r="H96" s="61"/>
    </row>
    <row r="97" spans="1:8" hidden="1" x14ac:dyDescent="0.25">
      <c r="B97" s="61"/>
      <c r="C97" s="61"/>
      <c r="D97" s="61"/>
      <c r="E97" s="61"/>
      <c r="F97" s="61"/>
      <c r="G97" s="61"/>
      <c r="H97" s="61"/>
    </row>
    <row r="98" spans="1:8" hidden="1" x14ac:dyDescent="0.25">
      <c r="B98" s="61"/>
      <c r="C98" s="61"/>
      <c r="D98" s="61"/>
      <c r="E98" s="61"/>
      <c r="F98" s="61"/>
      <c r="G98" s="61"/>
      <c r="H98" s="61"/>
    </row>
    <row r="99" spans="1:8" ht="100.5" customHeight="1" x14ac:dyDescent="0.25">
      <c r="A99" s="253" t="s">
        <v>72</v>
      </c>
      <c r="B99" s="414" t="e">
        <f>IF(G70&lt;1.5,"Developing level- Structures and mechanisms with acceptable level and extent of community participation and impact on learning outcomes.",IF(G70&lt;2.5,"Maturing level - Introducing and sustaining continuous improvement process that integrates wider community participation and improve sinificantly performance and learning outcomes.",IF(G70&lt;3,"Advanced level - Ensuring the production of intended outputs/outcomes and meeting all standards of a system fully integrated in the local community and is self-renewing and self-sustaining.","")))</f>
        <v>#VALUE!</v>
      </c>
      <c r="C99" s="414"/>
      <c r="D99" s="414"/>
      <c r="E99" s="414"/>
      <c r="F99" s="414"/>
      <c r="G99" s="414"/>
      <c r="H99" s="414"/>
    </row>
    <row r="100" spans="1:8" ht="95.25" customHeight="1" x14ac:dyDescent="0.25">
      <c r="A100" s="254" t="s">
        <v>646</v>
      </c>
      <c r="B100" s="414">
        <f>'Main Menu'!B56:H56</f>
        <v>0</v>
      </c>
      <c r="C100" s="414"/>
      <c r="D100" s="414"/>
      <c r="E100" s="414"/>
      <c r="F100" s="414"/>
      <c r="G100" s="414"/>
      <c r="H100" s="414"/>
    </row>
    <row r="101" spans="1:8" ht="40.5" customHeight="1" x14ac:dyDescent="0.25">
      <c r="A101" s="22" t="s">
        <v>65</v>
      </c>
    </row>
    <row r="102" spans="1:8" x14ac:dyDescent="0.25">
      <c r="B102" s="353">
        <f>'Input Menu'!B51</f>
        <v>0</v>
      </c>
      <c r="C102" s="353"/>
      <c r="D102" s="99"/>
      <c r="E102" s="353">
        <f>'Input Menu'!B52</f>
        <v>0</v>
      </c>
      <c r="F102" s="353"/>
    </row>
    <row r="103" spans="1:8" x14ac:dyDescent="0.25">
      <c r="B103" s="351" t="s">
        <v>67</v>
      </c>
      <c r="C103" s="351"/>
      <c r="E103" s="351" t="s">
        <v>67</v>
      </c>
      <c r="F103" s="351"/>
    </row>
    <row r="106" spans="1:8" x14ac:dyDescent="0.25">
      <c r="B106" s="351">
        <f>'Input Menu'!B53</f>
        <v>0</v>
      </c>
      <c r="C106" s="351"/>
      <c r="E106" s="352">
        <f>'Input Menu'!B54</f>
        <v>0</v>
      </c>
      <c r="F106" s="352"/>
    </row>
    <row r="107" spans="1:8" x14ac:dyDescent="0.25">
      <c r="B107" s="351" t="s">
        <v>67</v>
      </c>
      <c r="C107" s="351"/>
      <c r="E107" s="351" t="s">
        <v>67</v>
      </c>
      <c r="F107" s="351"/>
    </row>
    <row r="108" spans="1:8" x14ac:dyDescent="0.25">
      <c r="E108" s="98"/>
      <c r="F108" s="98"/>
    </row>
    <row r="111" spans="1:8" x14ac:dyDescent="0.25">
      <c r="B111" s="351">
        <f>'Input Menu'!B50</f>
        <v>0</v>
      </c>
      <c r="C111" s="351"/>
      <c r="D111" s="351"/>
      <c r="E111" s="351"/>
      <c r="F111" s="351"/>
    </row>
    <row r="112" spans="1:8" x14ac:dyDescent="0.25">
      <c r="B112" s="351" t="s">
        <v>66</v>
      </c>
      <c r="C112" s="351"/>
      <c r="D112" s="351"/>
      <c r="E112" s="351"/>
      <c r="F112" s="351"/>
    </row>
    <row r="113" spans="1:3" ht="60" customHeight="1" x14ac:dyDescent="0.25">
      <c r="A113" s="102" t="str">
        <f>'Main Menu'!A54</f>
        <v>Option5: CM, DR, RR, NAT2</v>
      </c>
      <c r="B113" s="102"/>
      <c r="C113" s="102"/>
    </row>
  </sheetData>
  <sheetProtection password="E89B" sheet="1" objects="1" scenarios="1"/>
  <protectedRanges>
    <protectedRange sqref="E102 B102 B106 E106 B111" name="Range1"/>
  </protectedRanges>
  <customSheetViews>
    <customSheetView guid="{4A908606-4657-4E94-A24A-D00115F5FBC8}" scale="110" showPageBreaks="1" showGridLines="0" printArea="1" hiddenRows="1" hiddenColumns="1" view="pageBreakPreview">
      <selection sqref="A1:H1"/>
      <pageMargins left="0.45" right="0.45" top="1" bottom="1" header="0.3" footer="0.3"/>
      <pageSetup paperSize="5" scale="95" orientation="portrait" horizontalDpi="4294967293" verticalDpi="4294967293" r:id="rId1"/>
    </customSheetView>
  </customSheetViews>
  <mergeCells count="108">
    <mergeCell ref="G78:H78"/>
    <mergeCell ref="A9:D9"/>
    <mergeCell ref="F9:H9"/>
    <mergeCell ref="A68:B68"/>
    <mergeCell ref="C68:D68"/>
    <mergeCell ref="E68:F68"/>
    <mergeCell ref="B100:H100"/>
    <mergeCell ref="C70:D70"/>
    <mergeCell ref="G68:H68"/>
    <mergeCell ref="A69:B69"/>
    <mergeCell ref="C69:D69"/>
    <mergeCell ref="E69:F69"/>
    <mergeCell ref="G69:H69"/>
    <mergeCell ref="G70:H70"/>
    <mergeCell ref="A77:H77"/>
    <mergeCell ref="B78:D78"/>
    <mergeCell ref="E78:F78"/>
    <mergeCell ref="G79:H79"/>
    <mergeCell ref="G80:H80"/>
    <mergeCell ref="G81:H81"/>
    <mergeCell ref="B99:H99"/>
    <mergeCell ref="B79:D79"/>
    <mergeCell ref="E79:F79"/>
    <mergeCell ref="B80:D80"/>
    <mergeCell ref="E80:F80"/>
    <mergeCell ref="B81:D81"/>
    <mergeCell ref="E81:F81"/>
    <mergeCell ref="B111:F111"/>
    <mergeCell ref="B112:F112"/>
    <mergeCell ref="B103:C103"/>
    <mergeCell ref="E103:F103"/>
    <mergeCell ref="B106:C106"/>
    <mergeCell ref="E106:F106"/>
    <mergeCell ref="B107:C107"/>
    <mergeCell ref="E107:F107"/>
    <mergeCell ref="B102:C102"/>
    <mergeCell ref="E102:F102"/>
    <mergeCell ref="B83:H86"/>
    <mergeCell ref="A48:B48"/>
    <mergeCell ref="C48:D48"/>
    <mergeCell ref="E48:F48"/>
    <mergeCell ref="G48:H48"/>
    <mergeCell ref="A49:B49"/>
    <mergeCell ref="C49:D49"/>
    <mergeCell ref="E49:F49"/>
    <mergeCell ref="G49:H49"/>
    <mergeCell ref="A50:B50"/>
    <mergeCell ref="C50:D50"/>
    <mergeCell ref="E50:F50"/>
    <mergeCell ref="G50:H50"/>
    <mergeCell ref="A67:B67"/>
    <mergeCell ref="C67:D67"/>
    <mergeCell ref="E67:F67"/>
    <mergeCell ref="G67:H67"/>
    <mergeCell ref="G51:H51"/>
    <mergeCell ref="B55:D55"/>
    <mergeCell ref="E55:F55"/>
    <mergeCell ref="B56:D56"/>
    <mergeCell ref="E56:F56"/>
    <mergeCell ref="B57:D57"/>
    <mergeCell ref="E57:F57"/>
    <mergeCell ref="B58:D58"/>
    <mergeCell ref="E58:F58"/>
    <mergeCell ref="A66:H66"/>
    <mergeCell ref="C51:D51"/>
    <mergeCell ref="A42:E42"/>
    <mergeCell ref="A44:H44"/>
    <mergeCell ref="A45:H45"/>
    <mergeCell ref="A46:B46"/>
    <mergeCell ref="C46:D46"/>
    <mergeCell ref="E46:F46"/>
    <mergeCell ref="G46:H46"/>
    <mergeCell ref="A47:B47"/>
    <mergeCell ref="C47:D47"/>
    <mergeCell ref="E47:F47"/>
    <mergeCell ref="G47:H47"/>
    <mergeCell ref="A6:H6"/>
    <mergeCell ref="B8:D8"/>
    <mergeCell ref="A1:H1"/>
    <mergeCell ref="A2:H2"/>
    <mergeCell ref="A3:H3"/>
    <mergeCell ref="A5:H5"/>
    <mergeCell ref="F7:H7"/>
    <mergeCell ref="B7:D7"/>
    <mergeCell ref="F8:G8"/>
    <mergeCell ref="B10:C10"/>
    <mergeCell ref="A12:A17"/>
    <mergeCell ref="E12:E17"/>
    <mergeCell ref="F12:F17"/>
    <mergeCell ref="G12:G17"/>
    <mergeCell ref="H12:H17"/>
    <mergeCell ref="B17:D17"/>
    <mergeCell ref="H36:H41"/>
    <mergeCell ref="A18:A35"/>
    <mergeCell ref="E18:E23"/>
    <mergeCell ref="F18:F23"/>
    <mergeCell ref="G18:G23"/>
    <mergeCell ref="H18:H35"/>
    <mergeCell ref="E24:E29"/>
    <mergeCell ref="F24:F29"/>
    <mergeCell ref="G24:G29"/>
    <mergeCell ref="E30:E35"/>
    <mergeCell ref="F30:F35"/>
    <mergeCell ref="G30:G35"/>
    <mergeCell ref="A36:A41"/>
    <mergeCell ref="E36:E41"/>
    <mergeCell ref="F36:F41"/>
    <mergeCell ref="G36:G41"/>
  </mergeCells>
  <conditionalFormatting sqref="C52">
    <cfRule type="iconSet" priority="1">
      <iconSet>
        <cfvo type="percent" val="0"/>
        <cfvo type="percent" val="33"/>
        <cfvo type="percent" val="67"/>
      </iconSet>
    </cfRule>
  </conditionalFormatting>
  <dataValidations count="1">
    <dataValidation allowBlank="1" showInputMessage="1" showErrorMessage="1" errorTitle="aye" sqref="B114:B1048576 B4:B5 B7:B8 B10:B112"/>
  </dataValidations>
  <pageMargins left="0.45" right="0.45" top="1" bottom="1" header="0.3" footer="0.3"/>
  <pageSetup paperSize="5" scale="93" orientation="portrait" horizontalDpi="4294967293" verticalDpi="4294967293"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Sheet16">
    <tabColor rgb="FFFF0000"/>
  </sheetPr>
  <dimension ref="A1:Q112"/>
  <sheetViews>
    <sheetView showGridLines="0" view="pageBreakPreview" topLeftCell="A96" zoomScale="110" zoomScaleNormal="100" zoomScaleSheetLayoutView="110" workbookViewId="0">
      <selection activeCell="F7" sqref="F7"/>
    </sheetView>
  </sheetViews>
  <sheetFormatPr defaultRowHeight="15" x14ac:dyDescent="0.25"/>
  <cols>
    <col min="1" max="1" width="12.7109375" style="109" customWidth="1"/>
    <col min="2" max="2" width="17.28515625" style="110" customWidth="1"/>
    <col min="3" max="3" width="9.140625" style="36" customWidth="1"/>
    <col min="4" max="4" width="10.5703125" style="110" customWidth="1"/>
    <col min="5" max="5" width="24.42578125" style="5" customWidth="1"/>
    <col min="6" max="6" width="9.85546875" style="5" customWidth="1"/>
    <col min="7" max="7" width="4.42578125" style="4" hidden="1" customWidth="1"/>
    <col min="8" max="8" width="10.5703125" style="4" customWidth="1"/>
    <col min="9" max="9" width="8.85546875" hidden="1" customWidth="1"/>
    <col min="10" max="10" width="4.28515625" hidden="1" customWidth="1"/>
    <col min="11" max="11" width="5.5703125" hidden="1" customWidth="1"/>
    <col min="12" max="12" width="8.5703125" customWidth="1"/>
    <col min="13" max="13" width="5.28515625" style="4" hidden="1" customWidth="1"/>
    <col min="14" max="14" width="2.28515625" customWidth="1"/>
    <col min="15" max="15" width="3" customWidth="1"/>
    <col min="16" max="16" width="4.7109375" customWidth="1"/>
    <col min="17" max="17" width="5.42578125" hidden="1" customWidth="1"/>
  </cols>
  <sheetData>
    <row r="1" spans="1:13" x14ac:dyDescent="0.25">
      <c r="A1" s="371" t="str">
        <f>'Main Menu'!A1:F1</f>
        <v>Department of Education</v>
      </c>
      <c r="B1" s="371"/>
      <c r="C1" s="371"/>
      <c r="D1" s="371"/>
      <c r="E1" s="371"/>
      <c r="F1" s="371"/>
      <c r="G1" s="371"/>
      <c r="H1" s="371"/>
    </row>
    <row r="2" spans="1:13" x14ac:dyDescent="0.25">
      <c r="A2" s="371" t="str">
        <f>'Main Menu'!A2:F2</f>
        <v>Region X</v>
      </c>
      <c r="B2" s="371"/>
      <c r="C2" s="371"/>
      <c r="D2" s="371"/>
      <c r="E2" s="371"/>
      <c r="F2" s="371"/>
      <c r="G2" s="371"/>
      <c r="H2" s="371"/>
    </row>
    <row r="3" spans="1:13" ht="13.5" customHeight="1" x14ac:dyDescent="0.25">
      <c r="A3" s="411" t="str">
        <f>'Main Menu'!A3:F3</f>
        <v/>
      </c>
      <c r="B3" s="411"/>
      <c r="C3" s="411"/>
      <c r="D3" s="411"/>
      <c r="E3" s="411"/>
      <c r="F3" s="411"/>
      <c r="G3" s="411"/>
      <c r="H3" s="411"/>
    </row>
    <row r="4" spans="1:13" ht="9" customHeight="1" x14ac:dyDescent="0.25"/>
    <row r="5" spans="1:13" ht="16.5" customHeight="1" x14ac:dyDescent="0.25">
      <c r="A5" s="406" t="s">
        <v>0</v>
      </c>
      <c r="B5" s="406"/>
      <c r="C5" s="406"/>
      <c r="D5" s="406"/>
      <c r="E5" s="406"/>
      <c r="F5" s="406"/>
      <c r="G5" s="406"/>
      <c r="H5" s="406"/>
    </row>
    <row r="6" spans="1:13" ht="27.75" customHeight="1" x14ac:dyDescent="0.25">
      <c r="A6" s="109" t="s">
        <v>1</v>
      </c>
      <c r="B6" s="434">
        <f>'Main Menu'!G6</f>
        <v>0</v>
      </c>
      <c r="C6" s="434"/>
      <c r="D6" s="434"/>
      <c r="E6" s="18" t="s">
        <v>225</v>
      </c>
      <c r="F6" s="435" t="str">
        <f>'Main Menu'!B8</f>
        <v/>
      </c>
      <c r="G6" s="435"/>
      <c r="H6" s="435"/>
      <c r="K6">
        <f>B6</f>
        <v>0</v>
      </c>
    </row>
    <row r="7" spans="1:13" ht="3" customHeight="1" x14ac:dyDescent="0.25">
      <c r="B7" s="6"/>
      <c r="C7" s="37"/>
      <c r="D7" s="6"/>
      <c r="E7" s="15"/>
      <c r="F7" s="114"/>
      <c r="G7" s="114"/>
      <c r="H7" s="7"/>
    </row>
    <row r="8" spans="1:13" ht="18.75" customHeight="1" x14ac:dyDescent="0.25">
      <c r="A8" s="409" t="s">
        <v>31</v>
      </c>
      <c r="B8" s="409"/>
      <c r="C8" s="409"/>
      <c r="D8" s="409"/>
      <c r="E8" s="409"/>
      <c r="F8" s="409"/>
      <c r="G8" s="409"/>
      <c r="H8" s="409"/>
    </row>
    <row r="9" spans="1:13" s="2" customFormat="1" ht="27" customHeight="1" x14ac:dyDescent="0.25">
      <c r="A9" s="29" t="s">
        <v>2</v>
      </c>
      <c r="B9" s="410" t="s">
        <v>13</v>
      </c>
      <c r="C9" s="410"/>
      <c r="D9" s="113"/>
      <c r="E9" s="113" t="s">
        <v>14</v>
      </c>
      <c r="F9" s="113" t="s">
        <v>15</v>
      </c>
      <c r="G9" s="113" t="s">
        <v>15</v>
      </c>
      <c r="H9" s="31" t="s">
        <v>16</v>
      </c>
      <c r="M9" s="101"/>
    </row>
    <row r="10" spans="1:13" s="2" customFormat="1" ht="2.25" customHeight="1" x14ac:dyDescent="0.25">
      <c r="A10" s="8"/>
      <c r="B10" s="9"/>
      <c r="C10" s="38"/>
      <c r="D10" s="9"/>
      <c r="E10" s="9"/>
      <c r="F10" s="14"/>
      <c r="G10" s="14"/>
      <c r="H10" s="19"/>
      <c r="M10" s="101"/>
    </row>
    <row r="11" spans="1:13" ht="30" x14ac:dyDescent="0.25">
      <c r="A11" s="396" t="s">
        <v>3</v>
      </c>
      <c r="B11" s="32" t="s">
        <v>9</v>
      </c>
      <c r="C11" s="53" t="s">
        <v>10</v>
      </c>
      <c r="D11" s="54" t="s">
        <v>68</v>
      </c>
      <c r="E11" s="402"/>
      <c r="F11" s="403" t="e">
        <f>grd(C16)</f>
        <v>#VALUE!</v>
      </c>
      <c r="G11" s="393" t="e">
        <f>F11*0.45</f>
        <v>#VALUE!</v>
      </c>
      <c r="H11" s="393" t="e">
        <f>G11</f>
        <v>#VALUE!</v>
      </c>
    </row>
    <row r="12" spans="1:13" hidden="1" x14ac:dyDescent="0.25">
      <c r="A12" s="396"/>
      <c r="B12" s="11" t="str">
        <f>'Main Menu'!B14</f>
        <v>SY 2009-2010</v>
      </c>
      <c r="C12" s="39"/>
      <c r="D12" s="33">
        <f>'Main Menu'!D14</f>
        <v>990</v>
      </c>
      <c r="E12" s="402"/>
      <c r="F12" s="404"/>
      <c r="G12" s="394"/>
      <c r="H12" s="394"/>
    </row>
    <row r="13" spans="1:13" ht="18.75" customHeight="1" x14ac:dyDescent="0.25">
      <c r="A13" s="396"/>
      <c r="B13" s="11" t="str">
        <f>'Main Menu'!B15</f>
        <v/>
      </c>
      <c r="C13" s="40"/>
      <c r="D13" s="33" t="str">
        <f>'Main Menu'!D15</f>
        <v/>
      </c>
      <c r="E13" s="402"/>
      <c r="F13" s="404"/>
      <c r="G13" s="394"/>
      <c r="H13" s="394"/>
      <c r="K13" t="s">
        <v>17</v>
      </c>
    </row>
    <row r="14" spans="1:13" ht="20.25" customHeight="1" x14ac:dyDescent="0.25">
      <c r="A14" s="396"/>
      <c r="B14" s="11" t="str">
        <f>'Main Menu'!B16</f>
        <v/>
      </c>
      <c r="C14" s="40" t="e">
        <f>((D14-D13)/D13)*100</f>
        <v>#VALUE!</v>
      </c>
      <c r="D14" s="33" t="str">
        <f>'Main Menu'!D16</f>
        <v/>
      </c>
      <c r="E14" s="402"/>
      <c r="F14" s="404"/>
      <c r="G14" s="394"/>
      <c r="H14" s="394"/>
      <c r="K14" t="s">
        <v>18</v>
      </c>
    </row>
    <row r="15" spans="1:13" ht="19.5" customHeight="1" x14ac:dyDescent="0.25">
      <c r="A15" s="396"/>
      <c r="B15" s="11" t="str">
        <f>'Main Menu'!B17</f>
        <v/>
      </c>
      <c r="C15" s="40" t="e">
        <f>((D15-D14)/D14)*100</f>
        <v>#VALUE!</v>
      </c>
      <c r="D15" s="33" t="str">
        <f>'Main Menu'!D17</f>
        <v/>
      </c>
      <c r="E15" s="402"/>
      <c r="F15" s="404"/>
      <c r="G15" s="394"/>
      <c r="H15" s="394"/>
      <c r="K15" t="s">
        <v>19</v>
      </c>
    </row>
    <row r="16" spans="1:13" ht="32.25" customHeight="1" x14ac:dyDescent="0.25">
      <c r="A16" s="396"/>
      <c r="B16" s="112" t="s">
        <v>28</v>
      </c>
      <c r="C16" s="72" t="e">
        <f>AVERAGE(C14:C15)</f>
        <v>#VALUE!</v>
      </c>
      <c r="D16" s="13"/>
      <c r="E16" s="402"/>
      <c r="F16" s="405"/>
      <c r="G16" s="395"/>
      <c r="H16" s="395"/>
      <c r="I16" s="35"/>
      <c r="K16" t="s">
        <v>20</v>
      </c>
    </row>
    <row r="17" spans="1:13" ht="27" customHeight="1" x14ac:dyDescent="0.25">
      <c r="A17" s="396" t="s">
        <v>4</v>
      </c>
      <c r="B17" s="32" t="s">
        <v>11</v>
      </c>
      <c r="C17" s="53" t="s">
        <v>12</v>
      </c>
      <c r="D17" s="54" t="s">
        <v>69</v>
      </c>
      <c r="E17" s="397"/>
      <c r="F17" s="386" t="e">
        <f>IF(C22&gt;=5,"1",IF(C22&gt;=2,"2",IF(C22&lt;2,"3","0")))</f>
        <v>#VALUE!</v>
      </c>
      <c r="G17" s="400" t="e">
        <f>F17*0.0833</f>
        <v>#VALUE!</v>
      </c>
      <c r="H17" s="401" t="e">
        <f>SUM(G17:G34)</f>
        <v>#VALUE!</v>
      </c>
      <c r="K17" t="s">
        <v>21</v>
      </c>
    </row>
    <row r="18" spans="1:13" ht="15" hidden="1" customHeight="1" x14ac:dyDescent="0.25">
      <c r="A18" s="396"/>
      <c r="B18" s="11" t="str">
        <f>'Main Menu'!B20</f>
        <v>SY 2008-2009</v>
      </c>
      <c r="C18" s="39"/>
      <c r="D18" s="33">
        <f>'Main Menu'!D20</f>
        <v>0.02</v>
      </c>
      <c r="E18" s="398"/>
      <c r="F18" s="386"/>
      <c r="G18" s="400"/>
      <c r="H18" s="394"/>
      <c r="I18" s="43"/>
      <c r="J18" s="41"/>
    </row>
    <row r="19" spans="1:13" x14ac:dyDescent="0.25">
      <c r="A19" s="396"/>
      <c r="B19" s="11" t="str">
        <f>'Main Menu'!B21</f>
        <v/>
      </c>
      <c r="C19" s="40"/>
      <c r="D19" s="65" t="str">
        <f>'Main Menu'!D21</f>
        <v/>
      </c>
      <c r="E19" s="398"/>
      <c r="F19" s="386"/>
      <c r="G19" s="400"/>
      <c r="H19" s="394"/>
      <c r="I19" s="43"/>
      <c r="J19" s="40"/>
      <c r="K19" t="s">
        <v>22</v>
      </c>
    </row>
    <row r="20" spans="1:13" x14ac:dyDescent="0.25">
      <c r="A20" s="396"/>
      <c r="B20" s="11" t="str">
        <f>'Main Menu'!B22</f>
        <v/>
      </c>
      <c r="C20" s="40" t="e">
        <f>((D20-D19))</f>
        <v>#VALUE!</v>
      </c>
      <c r="D20" s="65" t="str">
        <f>'Main Menu'!D22</f>
        <v/>
      </c>
      <c r="E20" s="398"/>
      <c r="F20" s="386"/>
      <c r="G20" s="400"/>
      <c r="H20" s="394"/>
      <c r="I20" s="43"/>
      <c r="J20" s="40"/>
      <c r="K20" t="s">
        <v>23</v>
      </c>
    </row>
    <row r="21" spans="1:13" x14ac:dyDescent="0.25">
      <c r="A21" s="396"/>
      <c r="B21" s="11" t="str">
        <f>'Main Menu'!B23</f>
        <v/>
      </c>
      <c r="C21" s="40" t="e">
        <f>D21-D20</f>
        <v>#VALUE!</v>
      </c>
      <c r="D21" s="65" t="str">
        <f>'Main Menu'!D23</f>
        <v/>
      </c>
      <c r="E21" s="398"/>
      <c r="F21" s="386"/>
      <c r="G21" s="400"/>
      <c r="H21" s="394"/>
      <c r="I21" s="43"/>
      <c r="J21" s="40"/>
      <c r="K21" t="s">
        <v>24</v>
      </c>
    </row>
    <row r="22" spans="1:13" x14ac:dyDescent="0.25">
      <c r="A22" s="396"/>
      <c r="B22" s="112" t="s">
        <v>29</v>
      </c>
      <c r="C22" s="72" t="e">
        <f>(C20+C21)/2</f>
        <v>#VALUE!</v>
      </c>
      <c r="D22" s="66"/>
      <c r="E22" s="399"/>
      <c r="F22" s="386"/>
      <c r="G22" s="400"/>
      <c r="H22" s="394"/>
      <c r="I22" s="43"/>
      <c r="J22" s="41"/>
    </row>
    <row r="23" spans="1:13" ht="30" x14ac:dyDescent="0.25">
      <c r="A23" s="396"/>
      <c r="B23" s="32" t="s">
        <v>5</v>
      </c>
      <c r="C23" s="53" t="s">
        <v>10</v>
      </c>
      <c r="D23" s="53" t="s">
        <v>70</v>
      </c>
      <c r="E23" s="402"/>
      <c r="F23" s="403" t="e">
        <f>grd(C28)</f>
        <v>#VALUE!</v>
      </c>
      <c r="G23" s="400" t="e">
        <f>F23*0.0833</f>
        <v>#VALUE!</v>
      </c>
      <c r="H23" s="394"/>
      <c r="K23" t="s">
        <v>25</v>
      </c>
    </row>
    <row r="24" spans="1:13" hidden="1" x14ac:dyDescent="0.25">
      <c r="A24" s="396"/>
      <c r="B24" s="11" t="str">
        <f>'Main Menu'!B26</f>
        <v>SY 2008-2009</v>
      </c>
      <c r="C24" s="39"/>
      <c r="D24" s="39">
        <f>'Main Menu'!D26</f>
        <v>65</v>
      </c>
      <c r="E24" s="402"/>
      <c r="F24" s="404"/>
      <c r="G24" s="400"/>
      <c r="H24" s="394"/>
    </row>
    <row r="25" spans="1:13" x14ac:dyDescent="0.25">
      <c r="A25" s="396"/>
      <c r="B25" s="11" t="str">
        <f>'Main Menu'!B27</f>
        <v/>
      </c>
      <c r="C25" s="40"/>
      <c r="D25" s="63" t="str">
        <f>'Main Menu'!D27</f>
        <v/>
      </c>
      <c r="E25" s="402"/>
      <c r="F25" s="404"/>
      <c r="G25" s="400"/>
      <c r="H25" s="394"/>
      <c r="K25" t="s">
        <v>26</v>
      </c>
    </row>
    <row r="26" spans="1:13" x14ac:dyDescent="0.25">
      <c r="A26" s="396"/>
      <c r="B26" s="11" t="str">
        <f>'Main Menu'!B28</f>
        <v/>
      </c>
      <c r="C26" s="40" t="e">
        <f>((D26-D25)/D25)*100</f>
        <v>#VALUE!</v>
      </c>
      <c r="D26" s="63" t="str">
        <f>'Main Menu'!D28</f>
        <v/>
      </c>
      <c r="E26" s="402"/>
      <c r="F26" s="404"/>
      <c r="G26" s="400"/>
      <c r="H26" s="394"/>
      <c r="K26" t="s">
        <v>27</v>
      </c>
    </row>
    <row r="27" spans="1:13" x14ac:dyDescent="0.25">
      <c r="A27" s="396"/>
      <c r="B27" s="11" t="str">
        <f>'Main Menu'!B29</f>
        <v/>
      </c>
      <c r="C27" s="40" t="e">
        <f>((D27-D26)/D26)*100</f>
        <v>#VALUE!</v>
      </c>
      <c r="D27" s="63" t="str">
        <f>'Main Menu'!D29</f>
        <v/>
      </c>
      <c r="E27" s="402"/>
      <c r="F27" s="404"/>
      <c r="G27" s="400"/>
      <c r="H27" s="394"/>
    </row>
    <row r="28" spans="1:13" x14ac:dyDescent="0.25">
      <c r="A28" s="396"/>
      <c r="B28" s="112" t="s">
        <v>28</v>
      </c>
      <c r="C28" s="72" t="e">
        <f>(C26+C27)/2</f>
        <v>#VALUE!</v>
      </c>
      <c r="D28" s="40"/>
      <c r="E28" s="402"/>
      <c r="F28" s="405"/>
      <c r="G28" s="400"/>
      <c r="H28" s="394"/>
    </row>
    <row r="29" spans="1:13" ht="30" x14ac:dyDescent="0.25">
      <c r="A29" s="396"/>
      <c r="B29" s="32" t="s">
        <v>6</v>
      </c>
      <c r="C29" s="53" t="s">
        <v>10</v>
      </c>
      <c r="D29" s="53" t="s">
        <v>71</v>
      </c>
      <c r="E29" s="402"/>
      <c r="F29" s="403">
        <f>M34</f>
        <v>2</v>
      </c>
      <c r="G29" s="400">
        <f>F29*0.0834</f>
        <v>0.1668</v>
      </c>
      <c r="H29" s="394"/>
    </row>
    <row r="30" spans="1:13" hidden="1" x14ac:dyDescent="0.25">
      <c r="A30" s="396"/>
      <c r="B30" s="11" t="str">
        <f>'Main Menu'!B32</f>
        <v>SY 2008-2009</v>
      </c>
      <c r="C30" s="39"/>
      <c r="D30" s="39">
        <f>'Main Menu'!D32</f>
        <v>58</v>
      </c>
      <c r="E30" s="402"/>
      <c r="F30" s="404"/>
      <c r="G30" s="400"/>
      <c r="H30" s="394"/>
    </row>
    <row r="31" spans="1:13" x14ac:dyDescent="0.25">
      <c r="A31" s="396"/>
      <c r="B31" s="11" t="str">
        <f>'Main Menu'!B33</f>
        <v/>
      </c>
      <c r="C31" s="40"/>
      <c r="D31" s="63">
        <f>'Main Menu'!D33</f>
        <v>95</v>
      </c>
      <c r="E31" s="402"/>
      <c r="F31" s="404"/>
      <c r="G31" s="400"/>
      <c r="H31" s="394"/>
      <c r="M31" s="4" t="str">
        <f>IF(D31&gt;=95,"3","0")</f>
        <v>3</v>
      </c>
    </row>
    <row r="32" spans="1:13" x14ac:dyDescent="0.25">
      <c r="A32" s="396"/>
      <c r="B32" s="11" t="str">
        <f>'Main Menu'!B34</f>
        <v/>
      </c>
      <c r="C32" s="40"/>
      <c r="D32" s="63">
        <f>'Main Menu'!D34</f>
        <v>96</v>
      </c>
      <c r="E32" s="402"/>
      <c r="F32" s="404"/>
      <c r="G32" s="400"/>
      <c r="H32" s="394"/>
      <c r="M32" s="4" t="str">
        <f>IF(D32&gt;=95,"3","0")</f>
        <v>3</v>
      </c>
    </row>
    <row r="33" spans="1:17" x14ac:dyDescent="0.25">
      <c r="A33" s="396"/>
      <c r="B33" s="11" t="str">
        <f>'Main Menu'!B35</f>
        <v/>
      </c>
      <c r="C33" s="40"/>
      <c r="D33" s="63">
        <f>'Main Menu'!D35</f>
        <v>83.72</v>
      </c>
      <c r="E33" s="402"/>
      <c r="F33" s="404"/>
      <c r="G33" s="400"/>
      <c r="H33" s="394"/>
      <c r="M33" s="4" t="str">
        <f>IF(D33&gt;=95,"3","0")</f>
        <v>0</v>
      </c>
    </row>
    <row r="34" spans="1:17" x14ac:dyDescent="0.25">
      <c r="A34" s="396"/>
      <c r="B34" s="112" t="s">
        <v>28</v>
      </c>
      <c r="C34" s="72"/>
      <c r="D34" s="40"/>
      <c r="E34" s="402"/>
      <c r="F34" s="405"/>
      <c r="G34" s="400"/>
      <c r="H34" s="395"/>
      <c r="M34" s="4">
        <f>(M31+M32+M33)/3</f>
        <v>2</v>
      </c>
    </row>
    <row r="35" spans="1:17" ht="36" customHeight="1" x14ac:dyDescent="0.25">
      <c r="A35" s="396" t="s">
        <v>8</v>
      </c>
      <c r="B35" s="32" t="s">
        <v>7</v>
      </c>
      <c r="C35" s="64" t="s">
        <v>10</v>
      </c>
      <c r="D35" s="64" t="s">
        <v>7</v>
      </c>
      <c r="E35" s="402"/>
      <c r="F35" s="403">
        <f>Q40</f>
        <v>3</v>
      </c>
      <c r="G35" s="393">
        <f>F35*0.3</f>
        <v>0.89999999999999991</v>
      </c>
      <c r="H35" s="393">
        <f>G35</f>
        <v>0.89999999999999991</v>
      </c>
    </row>
    <row r="36" spans="1:17" hidden="1" x14ac:dyDescent="0.25">
      <c r="A36" s="396"/>
      <c r="B36" s="11" t="str">
        <f>'Main Menu'!B38</f>
        <v>SY 2008-2009</v>
      </c>
      <c r="C36" s="63"/>
      <c r="D36" s="63">
        <f>'Main Menu'!D38</f>
        <v>56</v>
      </c>
      <c r="E36" s="402"/>
      <c r="F36" s="404"/>
      <c r="G36" s="394"/>
      <c r="H36" s="394"/>
    </row>
    <row r="37" spans="1:17" ht="25.5" customHeight="1" x14ac:dyDescent="0.25">
      <c r="A37" s="396"/>
      <c r="B37" s="11" t="str">
        <f>'Main Menu'!B39</f>
        <v/>
      </c>
      <c r="C37" s="40"/>
      <c r="D37" s="63" t="str">
        <f>'Main Menu'!D39</f>
        <v/>
      </c>
      <c r="E37" s="402"/>
      <c r="F37" s="404"/>
      <c r="G37" s="394"/>
      <c r="H37" s="394"/>
      <c r="Q37" t="str">
        <f>IF(D37&gt;=75,"3","0")</f>
        <v>3</v>
      </c>
    </row>
    <row r="38" spans="1:17" ht="27.75" customHeight="1" x14ac:dyDescent="0.25">
      <c r="A38" s="396"/>
      <c r="B38" s="11" t="str">
        <f>'Main Menu'!B40</f>
        <v/>
      </c>
      <c r="C38" s="40"/>
      <c r="D38" s="63" t="str">
        <f>'Main Menu'!D40</f>
        <v/>
      </c>
      <c r="E38" s="402"/>
      <c r="F38" s="404"/>
      <c r="G38" s="394"/>
      <c r="H38" s="394"/>
      <c r="Q38" t="str">
        <f>IF(D38&gt;=75,"3","0")</f>
        <v>3</v>
      </c>
    </row>
    <row r="39" spans="1:17" ht="25.5" customHeight="1" x14ac:dyDescent="0.25">
      <c r="A39" s="396"/>
      <c r="B39" s="11" t="str">
        <f>'Main Menu'!B41</f>
        <v/>
      </c>
      <c r="C39" s="40"/>
      <c r="D39" s="63" t="str">
        <f>'Main Menu'!D41</f>
        <v/>
      </c>
      <c r="E39" s="402"/>
      <c r="F39" s="404"/>
      <c r="G39" s="394"/>
      <c r="H39" s="394"/>
      <c r="Q39" t="str">
        <f>IF(D39&gt;=75,"3","0")</f>
        <v>3</v>
      </c>
    </row>
    <row r="40" spans="1:17" ht="25.5" customHeight="1" x14ac:dyDescent="0.25">
      <c r="A40" s="396"/>
      <c r="B40" s="116" t="s">
        <v>28</v>
      </c>
      <c r="C40" s="117"/>
      <c r="D40" s="118"/>
      <c r="E40" s="402"/>
      <c r="F40" s="405"/>
      <c r="G40" s="395"/>
      <c r="H40" s="395"/>
      <c r="Q40">
        <f>(Q37+Q38+Q39)/3</f>
        <v>3</v>
      </c>
    </row>
    <row r="41" spans="1:17" ht="13.5" customHeight="1" x14ac:dyDescent="0.25">
      <c r="A41" s="389" t="s">
        <v>32</v>
      </c>
      <c r="B41" s="390"/>
      <c r="C41" s="390"/>
      <c r="D41" s="390"/>
      <c r="E41" s="391"/>
      <c r="F41" s="25"/>
      <c r="G41" s="24"/>
      <c r="H41" s="23" t="e">
        <f>SUM(H11:H40)</f>
        <v>#VALUE!</v>
      </c>
    </row>
    <row r="42" spans="1:17" ht="8.25" customHeight="1" x14ac:dyDescent="0.25">
      <c r="A42" s="20"/>
      <c r="C42" s="42"/>
      <c r="D42" s="26"/>
    </row>
    <row r="43" spans="1:17" ht="13.5" customHeight="1" x14ac:dyDescent="0.25">
      <c r="A43" s="392" t="s">
        <v>43</v>
      </c>
      <c r="B43" s="392"/>
      <c r="C43" s="392"/>
      <c r="D43" s="392"/>
      <c r="E43" s="392"/>
      <c r="F43" s="392"/>
      <c r="G43" s="392"/>
      <c r="H43" s="392"/>
    </row>
    <row r="44" spans="1:17" ht="22.5" customHeight="1" x14ac:dyDescent="0.25">
      <c r="A44" s="359" t="s">
        <v>44</v>
      </c>
      <c r="B44" s="359"/>
      <c r="C44" s="359"/>
      <c r="D44" s="359"/>
      <c r="E44" s="359"/>
      <c r="F44" s="359"/>
      <c r="G44" s="359"/>
      <c r="H44" s="359"/>
    </row>
    <row r="45" spans="1:17" ht="26.25" customHeight="1" x14ac:dyDescent="0.25">
      <c r="A45" s="377" t="s">
        <v>45</v>
      </c>
      <c r="B45" s="377"/>
      <c r="C45" s="378" t="s">
        <v>51</v>
      </c>
      <c r="D45" s="379"/>
      <c r="E45" s="377" t="s">
        <v>52</v>
      </c>
      <c r="F45" s="377"/>
      <c r="G45" s="381" t="s">
        <v>16</v>
      </c>
      <c r="H45" s="382"/>
    </row>
    <row r="46" spans="1:17" x14ac:dyDescent="0.25">
      <c r="A46" s="373" t="s">
        <v>46</v>
      </c>
      <c r="B46" s="373"/>
      <c r="C46" s="374">
        <v>0.3</v>
      </c>
      <c r="D46" s="375"/>
      <c r="E46" s="376">
        <f>'Document Analysis, Obs. Discuss'!AP71</f>
        <v>0.6</v>
      </c>
      <c r="F46" s="386"/>
      <c r="G46" s="387">
        <f>E46*0.3</f>
        <v>0.18</v>
      </c>
      <c r="H46" s="388"/>
    </row>
    <row r="47" spans="1:17" x14ac:dyDescent="0.25">
      <c r="A47" s="373" t="s">
        <v>47</v>
      </c>
      <c r="B47" s="373"/>
      <c r="C47" s="374">
        <v>0.3</v>
      </c>
      <c r="D47" s="375"/>
      <c r="E47" s="376">
        <f>'Document Analysis, Obs. Discuss'!AP72</f>
        <v>0</v>
      </c>
      <c r="F47" s="386"/>
      <c r="G47" s="387">
        <f>E47*0.3</f>
        <v>0</v>
      </c>
      <c r="H47" s="388"/>
    </row>
    <row r="48" spans="1:17" x14ac:dyDescent="0.25">
      <c r="A48" s="373" t="s">
        <v>48</v>
      </c>
      <c r="B48" s="373"/>
      <c r="C48" s="374">
        <v>0.25</v>
      </c>
      <c r="D48" s="375"/>
      <c r="E48" s="376">
        <f>'Document Analysis, Obs. Discuss'!AP73</f>
        <v>0</v>
      </c>
      <c r="F48" s="386"/>
      <c r="G48" s="387">
        <f>E48*0.25</f>
        <v>0</v>
      </c>
      <c r="H48" s="388"/>
    </row>
    <row r="49" spans="1:13" x14ac:dyDescent="0.25">
      <c r="A49" s="373" t="s">
        <v>49</v>
      </c>
      <c r="B49" s="373"/>
      <c r="C49" s="374">
        <v>0.15</v>
      </c>
      <c r="D49" s="375"/>
      <c r="E49" s="376">
        <f>'Document Analysis, Obs. Discuss'!AP74</f>
        <v>0</v>
      </c>
      <c r="F49" s="386"/>
      <c r="G49" s="387">
        <f>E49*0.15</f>
        <v>0</v>
      </c>
      <c r="H49" s="388"/>
    </row>
    <row r="50" spans="1:13" x14ac:dyDescent="0.25">
      <c r="A50" s="354" t="s">
        <v>50</v>
      </c>
      <c r="B50" s="355"/>
      <c r="C50" s="355"/>
      <c r="D50" s="355"/>
      <c r="E50" s="355"/>
      <c r="F50" s="356"/>
      <c r="G50" s="357">
        <f>SUM(G46:G49)</f>
        <v>0.18</v>
      </c>
      <c r="H50" s="358"/>
    </row>
    <row r="51" spans="1:13" s="50" customFormat="1" ht="12.75" customHeight="1" x14ac:dyDescent="0.25">
      <c r="A51" s="52" t="s">
        <v>33</v>
      </c>
      <c r="B51" s="45"/>
      <c r="C51" s="46" t="s">
        <v>34</v>
      </c>
      <c r="D51" s="103"/>
      <c r="E51" s="48"/>
      <c r="F51" s="48"/>
      <c r="G51" s="49"/>
      <c r="H51" s="49"/>
      <c r="M51" s="49"/>
    </row>
    <row r="52" spans="1:13" s="50" customFormat="1" ht="12.75" customHeight="1" x14ac:dyDescent="0.25">
      <c r="A52" s="51"/>
      <c r="B52" s="45"/>
      <c r="C52" s="46" t="s">
        <v>35</v>
      </c>
      <c r="D52" s="103"/>
      <c r="E52" s="48"/>
      <c r="F52" s="48"/>
      <c r="G52" s="49"/>
      <c r="H52" s="49"/>
      <c r="M52" s="49"/>
    </row>
    <row r="53" spans="1:13" s="50" customFormat="1" ht="12.75" customHeight="1" x14ac:dyDescent="0.25">
      <c r="A53" s="51"/>
      <c r="B53" s="45"/>
      <c r="C53" s="46" t="s">
        <v>36</v>
      </c>
      <c r="D53" s="103"/>
      <c r="E53" s="48"/>
      <c r="F53" s="48"/>
      <c r="G53" s="49"/>
      <c r="H53" s="49"/>
      <c r="M53" s="49"/>
    </row>
    <row r="54" spans="1:13" ht="15.75" customHeight="1" x14ac:dyDescent="0.25">
      <c r="A54" s="21" t="s">
        <v>37</v>
      </c>
      <c r="B54" s="383" t="s">
        <v>38</v>
      </c>
      <c r="C54" s="384"/>
      <c r="D54" s="385"/>
      <c r="E54" s="383" t="s">
        <v>39</v>
      </c>
      <c r="F54" s="385"/>
    </row>
    <row r="55" spans="1:13" x14ac:dyDescent="0.25">
      <c r="B55" s="360" t="s">
        <v>40</v>
      </c>
      <c r="C55" s="361"/>
      <c r="D55" s="362"/>
      <c r="E55" s="360" t="s">
        <v>34</v>
      </c>
      <c r="F55" s="362"/>
    </row>
    <row r="56" spans="1:13" x14ac:dyDescent="0.25">
      <c r="B56" s="360" t="s">
        <v>41</v>
      </c>
      <c r="C56" s="361"/>
      <c r="D56" s="362"/>
      <c r="E56" s="360" t="s">
        <v>35</v>
      </c>
      <c r="F56" s="362"/>
    </row>
    <row r="57" spans="1:13" x14ac:dyDescent="0.25">
      <c r="B57" s="360" t="s">
        <v>42</v>
      </c>
      <c r="C57" s="361"/>
      <c r="D57" s="362"/>
      <c r="E57" s="360" t="s">
        <v>36</v>
      </c>
      <c r="F57" s="362"/>
    </row>
    <row r="58" spans="1:13" x14ac:dyDescent="0.25">
      <c r="B58" s="44"/>
      <c r="C58" s="44"/>
      <c r="D58" s="44"/>
      <c r="E58" s="44"/>
      <c r="F58" s="44"/>
    </row>
    <row r="59" spans="1:13" x14ac:dyDescent="0.25">
      <c r="B59" s="44"/>
      <c r="C59" s="44"/>
      <c r="D59" s="44"/>
      <c r="E59" s="44"/>
      <c r="F59" s="44"/>
    </row>
    <row r="60" spans="1:13" x14ac:dyDescent="0.25">
      <c r="B60" s="44"/>
      <c r="C60" s="44"/>
      <c r="D60" s="44"/>
      <c r="E60" s="44"/>
      <c r="F60" s="44"/>
    </row>
    <row r="61" spans="1:13" x14ac:dyDescent="0.25">
      <c r="B61" s="44"/>
      <c r="C61" s="44"/>
      <c r="D61" s="44"/>
      <c r="E61" s="44"/>
      <c r="F61" s="44"/>
    </row>
    <row r="62" spans="1:13" x14ac:dyDescent="0.25">
      <c r="B62" s="44"/>
      <c r="C62" s="44"/>
      <c r="D62" s="44"/>
      <c r="E62" s="44"/>
      <c r="F62" s="44"/>
    </row>
    <row r="63" spans="1:13" x14ac:dyDescent="0.25">
      <c r="B63" s="44"/>
      <c r="C63" s="44"/>
      <c r="D63" s="44"/>
      <c r="E63" s="44"/>
      <c r="F63" s="44"/>
    </row>
    <row r="65" spans="1:15" ht="19.5" customHeight="1" x14ac:dyDescent="0.25">
      <c r="A65" s="359" t="s">
        <v>53</v>
      </c>
      <c r="B65" s="359"/>
      <c r="C65" s="359"/>
      <c r="D65" s="359"/>
      <c r="E65" s="359"/>
      <c r="F65" s="359"/>
      <c r="G65" s="359"/>
      <c r="H65" s="359"/>
    </row>
    <row r="66" spans="1:15" ht="30" customHeight="1" x14ac:dyDescent="0.25">
      <c r="A66" s="377" t="s">
        <v>54</v>
      </c>
      <c r="B66" s="377"/>
      <c r="C66" s="378" t="s">
        <v>51</v>
      </c>
      <c r="D66" s="379"/>
      <c r="E66" s="377" t="s">
        <v>15</v>
      </c>
      <c r="F66" s="377"/>
      <c r="G66" s="381" t="s">
        <v>16</v>
      </c>
      <c r="H66" s="382"/>
    </row>
    <row r="67" spans="1:15" x14ac:dyDescent="0.25">
      <c r="A67" s="373" t="s">
        <v>55</v>
      </c>
      <c r="B67" s="373"/>
      <c r="C67" s="374">
        <v>0.6</v>
      </c>
      <c r="D67" s="375"/>
      <c r="E67" s="376" t="e">
        <f>H41</f>
        <v>#VALUE!</v>
      </c>
      <c r="F67" s="376"/>
      <c r="G67" s="365" t="e">
        <f>C67*E67</f>
        <v>#VALUE!</v>
      </c>
      <c r="H67" s="366"/>
      <c r="N67" t="s">
        <v>180</v>
      </c>
      <c r="O67" s="43" t="e">
        <f>E67</f>
        <v>#VALUE!</v>
      </c>
    </row>
    <row r="68" spans="1:15" x14ac:dyDescent="0.25">
      <c r="A68" s="373" t="s">
        <v>57</v>
      </c>
      <c r="B68" s="373"/>
      <c r="C68" s="374">
        <v>0.4</v>
      </c>
      <c r="D68" s="375"/>
      <c r="E68" s="380">
        <f>G50</f>
        <v>0.18</v>
      </c>
      <c r="F68" s="380"/>
      <c r="G68" s="365">
        <f>C68*E68</f>
        <v>7.1999999999999995E-2</v>
      </c>
      <c r="H68" s="366"/>
      <c r="N68" t="s">
        <v>181</v>
      </c>
      <c r="O68" s="43">
        <f>E68</f>
        <v>0.18</v>
      </c>
    </row>
    <row r="69" spans="1:15" x14ac:dyDescent="0.25">
      <c r="A69" s="354" t="s">
        <v>56</v>
      </c>
      <c r="B69" s="355"/>
      <c r="C69" s="355"/>
      <c r="D69" s="355"/>
      <c r="E69" s="355"/>
      <c r="F69" s="356"/>
      <c r="G69" s="357" t="e">
        <f>SUM(G67:G68)</f>
        <v>#VALUE!</v>
      </c>
      <c r="H69" s="358"/>
      <c r="N69" t="s">
        <v>182</v>
      </c>
      <c r="O69" s="43" t="e">
        <f>G69</f>
        <v>#VALUE!</v>
      </c>
    </row>
    <row r="70" spans="1:15" ht="9.75" customHeight="1" x14ac:dyDescent="0.25"/>
    <row r="71" spans="1:15" x14ac:dyDescent="0.25">
      <c r="A71" s="28" t="s">
        <v>33</v>
      </c>
    </row>
    <row r="72" spans="1:15" x14ac:dyDescent="0.25">
      <c r="B72" s="27" t="s">
        <v>58</v>
      </c>
    </row>
    <row r="73" spans="1:15" x14ac:dyDescent="0.25">
      <c r="B73" s="27" t="s">
        <v>59</v>
      </c>
    </row>
    <row r="74" spans="1:15" x14ac:dyDescent="0.25">
      <c r="B74" s="27" t="s">
        <v>60</v>
      </c>
    </row>
    <row r="76" spans="1:15" ht="19.5" customHeight="1" x14ac:dyDescent="0.25">
      <c r="A76" s="359" t="s">
        <v>61</v>
      </c>
      <c r="B76" s="359"/>
      <c r="C76" s="359"/>
      <c r="D76" s="359"/>
      <c r="E76" s="359"/>
      <c r="F76" s="359"/>
      <c r="G76" s="359"/>
      <c r="H76" s="359"/>
    </row>
    <row r="77" spans="1:15" ht="15.75" customHeight="1" x14ac:dyDescent="0.25">
      <c r="B77" s="367" t="s">
        <v>38</v>
      </c>
      <c r="C77" s="368"/>
      <c r="D77" s="369"/>
      <c r="E77" s="370" t="s">
        <v>39</v>
      </c>
      <c r="F77" s="370"/>
    </row>
    <row r="78" spans="1:15" x14ac:dyDescent="0.25">
      <c r="B78" s="360" t="s">
        <v>40</v>
      </c>
      <c r="C78" s="361"/>
      <c r="D78" s="362"/>
      <c r="E78" s="363" t="s">
        <v>62</v>
      </c>
      <c r="F78" s="363"/>
    </row>
    <row r="79" spans="1:15" x14ac:dyDescent="0.25">
      <c r="B79" s="360" t="s">
        <v>41</v>
      </c>
      <c r="C79" s="361"/>
      <c r="D79" s="362"/>
      <c r="E79" s="363" t="s">
        <v>63</v>
      </c>
      <c r="F79" s="363"/>
    </row>
    <row r="80" spans="1:15" x14ac:dyDescent="0.25">
      <c r="B80" s="360" t="s">
        <v>42</v>
      </c>
      <c r="C80" s="361"/>
      <c r="D80" s="362"/>
      <c r="E80" s="363" t="s">
        <v>64</v>
      </c>
      <c r="F80" s="363"/>
    </row>
    <row r="81" spans="1:8" x14ac:dyDescent="0.25">
      <c r="B81" s="44"/>
      <c r="C81" s="44"/>
      <c r="D81" s="44"/>
      <c r="E81" s="44"/>
      <c r="F81" s="44"/>
    </row>
    <row r="82" spans="1:8" ht="15" customHeight="1" x14ac:dyDescent="0.25">
      <c r="A82" s="55" t="s">
        <v>72</v>
      </c>
      <c r="B82" s="364" t="e">
        <f>IF(G69&lt;1.5,"Developing level- Structures and mechanisms with acceptable level and extent of community participation and impact on learning outcomes.",IF(G69&lt;2.5,"Maturing level - Introducing and sustaining continuous improvement process that integrates wider community participation and improve sinificantly performance and learning outcomes.",IF(G69&lt;3,"Advanced level - Ensuring the production of intended outputs/outcomes and meeting all standards of a system fully integrated in the local community and is self-renewing and self-sustaining.","")))</f>
        <v>#VALUE!</v>
      </c>
      <c r="C82" s="364"/>
      <c r="D82" s="364"/>
      <c r="E82" s="364"/>
      <c r="F82" s="364"/>
      <c r="G82" s="364"/>
      <c r="H82" s="364"/>
    </row>
    <row r="83" spans="1:8" x14ac:dyDescent="0.25">
      <c r="B83" s="364"/>
      <c r="C83" s="364"/>
      <c r="D83" s="364"/>
      <c r="E83" s="364"/>
      <c r="F83" s="364"/>
      <c r="G83" s="364"/>
      <c r="H83" s="364"/>
    </row>
    <row r="84" spans="1:8" x14ac:dyDescent="0.25">
      <c r="B84" s="364"/>
      <c r="C84" s="364"/>
      <c r="D84" s="364"/>
      <c r="E84" s="364"/>
      <c r="F84" s="364"/>
      <c r="G84" s="364"/>
      <c r="H84" s="364"/>
    </row>
    <row r="85" spans="1:8" x14ac:dyDescent="0.25">
      <c r="B85" s="364"/>
      <c r="C85" s="364"/>
      <c r="D85" s="364"/>
      <c r="E85" s="364"/>
      <c r="F85" s="364"/>
      <c r="G85" s="364"/>
      <c r="H85" s="364"/>
    </row>
    <row r="86" spans="1:8" x14ac:dyDescent="0.25">
      <c r="B86" s="61"/>
      <c r="C86" s="61"/>
      <c r="D86" s="61"/>
      <c r="E86" s="61"/>
      <c r="F86" s="61"/>
      <c r="G86" s="61"/>
      <c r="H86" s="61"/>
    </row>
    <row r="87" spans="1:8" x14ac:dyDescent="0.25">
      <c r="B87" s="61"/>
      <c r="C87" s="61"/>
      <c r="D87" s="61"/>
      <c r="E87" s="61"/>
      <c r="F87" s="61"/>
      <c r="G87" s="61"/>
      <c r="H87" s="61"/>
    </row>
    <row r="88" spans="1:8" x14ac:dyDescent="0.25">
      <c r="B88" s="61"/>
      <c r="C88" s="61"/>
      <c r="D88" s="61"/>
      <c r="E88" s="61"/>
      <c r="F88" s="61"/>
      <c r="G88" s="61"/>
      <c r="H88" s="61"/>
    </row>
    <row r="89" spans="1:8" x14ac:dyDescent="0.25">
      <c r="B89" s="61"/>
      <c r="C89" s="61"/>
      <c r="D89" s="61"/>
      <c r="E89" s="61"/>
      <c r="F89" s="61"/>
      <c r="G89" s="61"/>
      <c r="H89" s="61"/>
    </row>
    <row r="90" spans="1:8" x14ac:dyDescent="0.25">
      <c r="B90" s="61"/>
      <c r="C90" s="61"/>
      <c r="D90" s="61"/>
      <c r="E90" s="61"/>
      <c r="F90" s="61"/>
      <c r="G90" s="61"/>
      <c r="H90" s="61"/>
    </row>
    <row r="91" spans="1:8" x14ac:dyDescent="0.25">
      <c r="B91" s="61"/>
      <c r="C91" s="61"/>
      <c r="D91" s="61"/>
      <c r="E91" s="61"/>
      <c r="F91" s="61"/>
      <c r="G91" s="61"/>
      <c r="H91" s="61"/>
    </row>
    <row r="92" spans="1:8" x14ac:dyDescent="0.25">
      <c r="B92" s="61"/>
      <c r="C92" s="61"/>
      <c r="D92" s="61"/>
      <c r="E92" s="61"/>
      <c r="F92" s="61"/>
      <c r="G92" s="61"/>
      <c r="H92" s="61"/>
    </row>
    <row r="93" spans="1:8" x14ac:dyDescent="0.25">
      <c r="B93" s="61"/>
      <c r="C93" s="61"/>
      <c r="D93" s="61"/>
      <c r="E93" s="61"/>
      <c r="F93" s="61"/>
      <c r="G93" s="61"/>
      <c r="H93" s="61"/>
    </row>
    <row r="94" spans="1:8" x14ac:dyDescent="0.25">
      <c r="B94" s="61"/>
      <c r="C94" s="61"/>
      <c r="D94" s="61"/>
      <c r="E94" s="61"/>
      <c r="F94" s="61"/>
      <c r="G94" s="61"/>
      <c r="H94" s="61"/>
    </row>
    <row r="95" spans="1:8" x14ac:dyDescent="0.25">
      <c r="B95" s="61"/>
      <c r="C95" s="61"/>
      <c r="D95" s="61"/>
      <c r="E95" s="61"/>
      <c r="F95" s="61"/>
      <c r="G95" s="61"/>
      <c r="H95" s="61"/>
    </row>
    <row r="96" spans="1:8" x14ac:dyDescent="0.25">
      <c r="B96" s="61"/>
      <c r="C96" s="61"/>
      <c r="D96" s="61"/>
      <c r="E96" s="61"/>
      <c r="F96" s="61"/>
      <c r="G96" s="61"/>
      <c r="H96" s="61"/>
    </row>
    <row r="97" spans="1:8" x14ac:dyDescent="0.25">
      <c r="B97" s="61"/>
      <c r="C97" s="61"/>
      <c r="D97" s="61"/>
      <c r="E97" s="61"/>
      <c r="F97" s="61"/>
      <c r="G97" s="61"/>
      <c r="H97" s="61"/>
    </row>
    <row r="98" spans="1:8" x14ac:dyDescent="0.25">
      <c r="B98" s="61"/>
      <c r="C98" s="61"/>
      <c r="D98" s="61"/>
      <c r="E98" s="61"/>
      <c r="F98" s="61"/>
      <c r="G98" s="61"/>
      <c r="H98" s="61"/>
    </row>
    <row r="99" spans="1:8" x14ac:dyDescent="0.25">
      <c r="B99" s="59"/>
      <c r="C99" s="59"/>
      <c r="D99" s="59"/>
      <c r="E99" s="59"/>
      <c r="F99" s="59"/>
      <c r="G99" s="59"/>
      <c r="H99" s="59"/>
    </row>
    <row r="100" spans="1:8" x14ac:dyDescent="0.25">
      <c r="A100" s="22" t="s">
        <v>65</v>
      </c>
    </row>
    <row r="101" spans="1:8" x14ac:dyDescent="0.25">
      <c r="B101" s="353">
        <f>'Input Menu'!B51</f>
        <v>0</v>
      </c>
      <c r="C101" s="353"/>
      <c r="D101" s="111"/>
      <c r="E101" s="353">
        <f>'Input Menu'!B52</f>
        <v>0</v>
      </c>
      <c r="F101" s="353"/>
    </row>
    <row r="102" spans="1:8" x14ac:dyDescent="0.25">
      <c r="B102" s="351" t="s">
        <v>67</v>
      </c>
      <c r="C102" s="351"/>
      <c r="E102" s="351" t="s">
        <v>67</v>
      </c>
      <c r="F102" s="351"/>
    </row>
    <row r="105" spans="1:8" x14ac:dyDescent="0.25">
      <c r="B105" s="351">
        <f>'Input Menu'!B53</f>
        <v>0</v>
      </c>
      <c r="C105" s="351"/>
      <c r="E105" s="413">
        <f>'Input Menu'!B54</f>
        <v>0</v>
      </c>
      <c r="F105" s="413"/>
    </row>
    <row r="106" spans="1:8" x14ac:dyDescent="0.25">
      <c r="B106" s="351" t="s">
        <v>67</v>
      </c>
      <c r="C106" s="351"/>
      <c r="E106" s="351" t="s">
        <v>67</v>
      </c>
      <c r="F106" s="351"/>
    </row>
    <row r="107" spans="1:8" x14ac:dyDescent="0.25">
      <c r="E107" s="110"/>
      <c r="F107" s="110"/>
    </row>
    <row r="110" spans="1:8" x14ac:dyDescent="0.25">
      <c r="B110" s="351">
        <f>'Input Menu'!B50</f>
        <v>0</v>
      </c>
      <c r="C110" s="351"/>
      <c r="D110" s="351"/>
      <c r="E110" s="351"/>
      <c r="F110" s="351"/>
    </row>
    <row r="111" spans="1:8" x14ac:dyDescent="0.25">
      <c r="B111" s="351" t="s">
        <v>66</v>
      </c>
      <c r="C111" s="351"/>
      <c r="D111" s="351"/>
      <c r="E111" s="351"/>
      <c r="F111" s="351"/>
    </row>
    <row r="112" spans="1:8" ht="60" customHeight="1" x14ac:dyDescent="0.25">
      <c r="A112" s="102" t="e">
        <f>'Main Menu'!#REF!</f>
        <v>#REF!</v>
      </c>
      <c r="B112" s="102"/>
      <c r="C112" s="102"/>
    </row>
  </sheetData>
  <sheetProtection password="C542" sheet="1" objects="1" scenarios="1"/>
  <protectedRanges>
    <protectedRange sqref="E101 B101 B105 E105 B110" name="Range1"/>
  </protectedRanges>
  <customSheetViews>
    <customSheetView guid="{4A908606-4657-4E94-A24A-D00115F5FBC8}" scale="110" showPageBreaks="1" showGridLines="0" printArea="1" hiddenRows="1" hiddenColumns="1" state="hidden" view="pageBreakPreview" topLeftCell="A96">
      <selection activeCell="F7" sqref="F7"/>
      <pageMargins left="0.7" right="0.7" top="0.75" bottom="0.75" header="0.3" footer="0.3"/>
      <pageSetup paperSize="5" scale="90" orientation="portrait" horizontalDpi="360" verticalDpi="360" r:id="rId1"/>
    </customSheetView>
  </customSheetViews>
  <mergeCells count="97">
    <mergeCell ref="A1:H1"/>
    <mergeCell ref="A2:H2"/>
    <mergeCell ref="A3:H3"/>
    <mergeCell ref="A5:H5"/>
    <mergeCell ref="F6:H6"/>
    <mergeCell ref="A8:H8"/>
    <mergeCell ref="B9:C9"/>
    <mergeCell ref="A11:A16"/>
    <mergeCell ref="E11:E16"/>
    <mergeCell ref="F11:F16"/>
    <mergeCell ref="G11:G16"/>
    <mergeCell ref="H11:H16"/>
    <mergeCell ref="H35:H40"/>
    <mergeCell ref="A17:A34"/>
    <mergeCell ref="E17:E22"/>
    <mergeCell ref="F17:F22"/>
    <mergeCell ref="G17:G22"/>
    <mergeCell ref="H17:H34"/>
    <mergeCell ref="E23:E28"/>
    <mergeCell ref="F23:F28"/>
    <mergeCell ref="G23:G28"/>
    <mergeCell ref="E29:E34"/>
    <mergeCell ref="F29:F34"/>
    <mergeCell ref="G29:G34"/>
    <mergeCell ref="A35:A40"/>
    <mergeCell ref="E35:E40"/>
    <mergeCell ref="F35:F40"/>
    <mergeCell ref="G35:G40"/>
    <mergeCell ref="A41:E41"/>
    <mergeCell ref="A43:H43"/>
    <mergeCell ref="A44:H44"/>
    <mergeCell ref="A45:B45"/>
    <mergeCell ref="C45:D45"/>
    <mergeCell ref="E45:F45"/>
    <mergeCell ref="G45:H45"/>
    <mergeCell ref="A46:B46"/>
    <mergeCell ref="C46:D46"/>
    <mergeCell ref="E46:F46"/>
    <mergeCell ref="G46:H46"/>
    <mergeCell ref="A47:B47"/>
    <mergeCell ref="C47:D47"/>
    <mergeCell ref="E47:F47"/>
    <mergeCell ref="G47:H47"/>
    <mergeCell ref="A48:B48"/>
    <mergeCell ref="C48:D48"/>
    <mergeCell ref="E48:F48"/>
    <mergeCell ref="G48:H48"/>
    <mergeCell ref="A49:B49"/>
    <mergeCell ref="C49:D49"/>
    <mergeCell ref="E49:F49"/>
    <mergeCell ref="G49:H49"/>
    <mergeCell ref="A66:B66"/>
    <mergeCell ref="C66:D66"/>
    <mergeCell ref="E66:F66"/>
    <mergeCell ref="G66:H66"/>
    <mergeCell ref="A50:F50"/>
    <mergeCell ref="G50:H50"/>
    <mergeCell ref="B54:D54"/>
    <mergeCell ref="E54:F54"/>
    <mergeCell ref="B55:D55"/>
    <mergeCell ref="E55:F55"/>
    <mergeCell ref="B56:D56"/>
    <mergeCell ref="E56:F56"/>
    <mergeCell ref="B57:D57"/>
    <mergeCell ref="E57:F57"/>
    <mergeCell ref="A65:H65"/>
    <mergeCell ref="A67:B67"/>
    <mergeCell ref="C67:D67"/>
    <mergeCell ref="E67:F67"/>
    <mergeCell ref="A69:F69"/>
    <mergeCell ref="G67:H67"/>
    <mergeCell ref="A68:B68"/>
    <mergeCell ref="C68:D68"/>
    <mergeCell ref="E68:F68"/>
    <mergeCell ref="G68:H68"/>
    <mergeCell ref="A76:H76"/>
    <mergeCell ref="B77:D77"/>
    <mergeCell ref="E77:F77"/>
    <mergeCell ref="B110:F110"/>
    <mergeCell ref="B78:D78"/>
    <mergeCell ref="E78:F78"/>
    <mergeCell ref="B111:F111"/>
    <mergeCell ref="B6:D6"/>
    <mergeCell ref="B102:C102"/>
    <mergeCell ref="E102:F102"/>
    <mergeCell ref="B105:C105"/>
    <mergeCell ref="E105:F105"/>
    <mergeCell ref="B106:C106"/>
    <mergeCell ref="E106:F106"/>
    <mergeCell ref="B79:D79"/>
    <mergeCell ref="E79:F79"/>
    <mergeCell ref="B80:D80"/>
    <mergeCell ref="E80:F80"/>
    <mergeCell ref="B82:H85"/>
    <mergeCell ref="B101:C101"/>
    <mergeCell ref="E101:F101"/>
    <mergeCell ref="G69:H69"/>
  </mergeCells>
  <conditionalFormatting sqref="C51">
    <cfRule type="iconSet" priority="1">
      <iconSet>
        <cfvo type="percent" val="0"/>
        <cfvo type="percent" val="33"/>
        <cfvo type="percent" val="67"/>
      </iconSet>
    </cfRule>
  </conditionalFormatting>
  <dataValidations count="1">
    <dataValidation allowBlank="1" showInputMessage="1" showErrorMessage="1" errorTitle="aye" sqref="B4:B111 B113:B1048576"/>
  </dataValidations>
  <pageMargins left="0.7" right="0.7" top="0.75" bottom="0.75" header="0.3" footer="0.3"/>
  <pageSetup paperSize="5" scale="90" orientation="portrait" horizontalDpi="360" verticalDpi="360" r:id="rId2"/>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Sheet17">
    <tabColor rgb="FFFF0000"/>
  </sheetPr>
  <dimension ref="A1:O112"/>
  <sheetViews>
    <sheetView showGridLines="0" view="pageBreakPreview" topLeftCell="A94" zoomScaleNormal="100" zoomScaleSheetLayoutView="100" workbookViewId="0">
      <selection activeCell="E7" sqref="E7"/>
    </sheetView>
  </sheetViews>
  <sheetFormatPr defaultRowHeight="15" x14ac:dyDescent="0.25"/>
  <cols>
    <col min="1" max="1" width="12.7109375" style="95" customWidth="1"/>
    <col min="2" max="2" width="17.28515625" style="98" customWidth="1"/>
    <col min="3" max="3" width="9.140625" style="36" customWidth="1"/>
    <col min="4" max="4" width="10.5703125" style="98" customWidth="1"/>
    <col min="5" max="5" width="24.42578125" style="5" customWidth="1"/>
    <col min="6" max="6" width="9.85546875" style="5" customWidth="1"/>
    <col min="7" max="7" width="4.42578125" style="4" hidden="1" customWidth="1"/>
    <col min="8" max="8" width="10.5703125" style="4" customWidth="1"/>
    <col min="9" max="9" width="8.85546875" hidden="1" customWidth="1"/>
    <col min="10" max="10" width="4.28515625" hidden="1" customWidth="1"/>
    <col min="11" max="11" width="5.5703125" hidden="1" customWidth="1"/>
    <col min="13" max="13" width="3.28515625" customWidth="1"/>
    <col min="14" max="14" width="3.85546875" customWidth="1"/>
    <col min="15" max="16" width="3.7109375" customWidth="1"/>
  </cols>
  <sheetData>
    <row r="1" spans="1:11" x14ac:dyDescent="0.25">
      <c r="A1" s="371" t="str">
        <f>'Main Menu'!A1:F1</f>
        <v>Department of Education</v>
      </c>
      <c r="B1" s="371"/>
      <c r="C1" s="371"/>
      <c r="D1" s="371"/>
      <c r="E1" s="371"/>
      <c r="F1" s="371"/>
      <c r="G1" s="371"/>
      <c r="H1" s="371"/>
    </row>
    <row r="2" spans="1:11" x14ac:dyDescent="0.25">
      <c r="A2" s="371" t="str">
        <f>'Main Menu'!A2:F2</f>
        <v>Region X</v>
      </c>
      <c r="B2" s="371"/>
      <c r="C2" s="371"/>
      <c r="D2" s="371"/>
      <c r="E2" s="371"/>
      <c r="F2" s="371"/>
      <c r="G2" s="371"/>
      <c r="H2" s="371"/>
    </row>
    <row r="3" spans="1:11" ht="13.5" customHeight="1" x14ac:dyDescent="0.25">
      <c r="A3" s="411" t="str">
        <f>'Main Menu'!A3:F3</f>
        <v/>
      </c>
      <c r="B3" s="411"/>
      <c r="C3" s="411"/>
      <c r="D3" s="411"/>
      <c r="E3" s="411"/>
      <c r="F3" s="411"/>
      <c r="G3" s="411"/>
      <c r="H3" s="411"/>
    </row>
    <row r="4" spans="1:11" ht="9" customHeight="1" x14ac:dyDescent="0.25"/>
    <row r="5" spans="1:11" ht="16.5" customHeight="1" x14ac:dyDescent="0.25">
      <c r="A5" s="406" t="s">
        <v>0</v>
      </c>
      <c r="B5" s="406"/>
      <c r="C5" s="406"/>
      <c r="D5" s="406"/>
      <c r="E5" s="406"/>
      <c r="F5" s="406"/>
      <c r="G5" s="406"/>
      <c r="H5" s="406"/>
    </row>
    <row r="6" spans="1:11" ht="27.75" customHeight="1" x14ac:dyDescent="0.25">
      <c r="A6" s="95" t="s">
        <v>1</v>
      </c>
      <c r="B6" s="434">
        <f>'Main Menu'!G6</f>
        <v>0</v>
      </c>
      <c r="C6" s="434"/>
      <c r="D6" s="434"/>
      <c r="E6" s="18" t="s">
        <v>225</v>
      </c>
      <c r="F6" s="435" t="str">
        <f>'Main Menu'!B8</f>
        <v/>
      </c>
      <c r="G6" s="435"/>
      <c r="H6" s="435"/>
      <c r="K6">
        <f>B6</f>
        <v>0</v>
      </c>
    </row>
    <row r="7" spans="1:11" ht="3" customHeight="1" x14ac:dyDescent="0.25">
      <c r="B7" s="6"/>
      <c r="C7" s="37"/>
      <c r="D7" s="6"/>
      <c r="E7" s="15"/>
      <c r="F7" s="100"/>
      <c r="G7" s="100"/>
      <c r="H7" s="7"/>
    </row>
    <row r="8" spans="1:11" ht="18.75" customHeight="1" x14ac:dyDescent="0.25">
      <c r="A8" s="409" t="s">
        <v>31</v>
      </c>
      <c r="B8" s="409"/>
      <c r="C8" s="409"/>
      <c r="D8" s="409"/>
      <c r="E8" s="409"/>
      <c r="F8" s="409"/>
      <c r="G8" s="409"/>
      <c r="H8" s="409"/>
    </row>
    <row r="9" spans="1:11" s="2" customFormat="1" ht="27" customHeight="1" x14ac:dyDescent="0.25">
      <c r="A9" s="29" t="s">
        <v>2</v>
      </c>
      <c r="B9" s="410" t="s">
        <v>13</v>
      </c>
      <c r="C9" s="410"/>
      <c r="D9" s="96"/>
      <c r="E9" s="96" t="s">
        <v>14</v>
      </c>
      <c r="F9" s="96" t="s">
        <v>15</v>
      </c>
      <c r="G9" s="96" t="s">
        <v>15</v>
      </c>
      <c r="H9" s="31" t="s">
        <v>16</v>
      </c>
    </row>
    <row r="10" spans="1:11" s="2" customFormat="1" ht="2.25" customHeight="1" x14ac:dyDescent="0.25">
      <c r="A10" s="8"/>
      <c r="B10" s="9"/>
      <c r="C10" s="38"/>
      <c r="D10" s="9"/>
      <c r="E10" s="9"/>
      <c r="F10" s="14"/>
      <c r="G10" s="14"/>
      <c r="H10" s="19"/>
    </row>
    <row r="11" spans="1:11" ht="30" x14ac:dyDescent="0.25">
      <c r="A11" s="396" t="s">
        <v>3</v>
      </c>
      <c r="B11" s="32" t="s">
        <v>9</v>
      </c>
      <c r="C11" s="53" t="s">
        <v>10</v>
      </c>
      <c r="D11" s="54" t="s">
        <v>68</v>
      </c>
      <c r="E11" s="402"/>
      <c r="F11" s="403" t="e">
        <f>grd(C16)</f>
        <v>#VALUE!</v>
      </c>
      <c r="G11" s="393" t="e">
        <f>F11*0.45</f>
        <v>#VALUE!</v>
      </c>
      <c r="H11" s="393" t="e">
        <f>G11</f>
        <v>#VALUE!</v>
      </c>
    </row>
    <row r="12" spans="1:11" hidden="1" x14ac:dyDescent="0.25">
      <c r="A12" s="396"/>
      <c r="B12" s="11" t="str">
        <f>'Main Menu'!B14</f>
        <v>SY 2009-2010</v>
      </c>
      <c r="C12" s="39"/>
      <c r="D12" s="33">
        <f>'Main Menu'!D14</f>
        <v>990</v>
      </c>
      <c r="E12" s="402"/>
      <c r="F12" s="404"/>
      <c r="G12" s="394"/>
      <c r="H12" s="394"/>
    </row>
    <row r="13" spans="1:11" ht="18.75" customHeight="1" x14ac:dyDescent="0.25">
      <c r="A13" s="396"/>
      <c r="B13" s="11" t="str">
        <f>'Main Menu'!B15</f>
        <v/>
      </c>
      <c r="C13" s="40"/>
      <c r="D13" s="33" t="str">
        <f>'Main Menu'!D15</f>
        <v/>
      </c>
      <c r="E13" s="402"/>
      <c r="F13" s="404"/>
      <c r="G13" s="394"/>
      <c r="H13" s="394"/>
      <c r="K13" t="s">
        <v>17</v>
      </c>
    </row>
    <row r="14" spans="1:11" ht="20.25" customHeight="1" x14ac:dyDescent="0.25">
      <c r="A14" s="396"/>
      <c r="B14" s="11" t="str">
        <f>'Main Menu'!B16</f>
        <v/>
      </c>
      <c r="C14" s="40" t="e">
        <f>((D14-D13)/D13)*100</f>
        <v>#VALUE!</v>
      </c>
      <c r="D14" s="33" t="str">
        <f>'Main Menu'!D16</f>
        <v/>
      </c>
      <c r="E14" s="402"/>
      <c r="F14" s="404"/>
      <c r="G14" s="394"/>
      <c r="H14" s="394"/>
      <c r="K14" t="s">
        <v>18</v>
      </c>
    </row>
    <row r="15" spans="1:11" ht="19.5" customHeight="1" x14ac:dyDescent="0.25">
      <c r="A15" s="396"/>
      <c r="B15" s="11" t="str">
        <f>'Main Menu'!B17</f>
        <v/>
      </c>
      <c r="C15" s="40" t="e">
        <f>((D15-D14)/D14)*100</f>
        <v>#VALUE!</v>
      </c>
      <c r="D15" s="33" t="str">
        <f>'Main Menu'!D17</f>
        <v/>
      </c>
      <c r="E15" s="402"/>
      <c r="F15" s="404"/>
      <c r="G15" s="394"/>
      <c r="H15" s="394"/>
      <c r="K15" t="s">
        <v>19</v>
      </c>
    </row>
    <row r="16" spans="1:11" ht="32.25" customHeight="1" x14ac:dyDescent="0.25">
      <c r="A16" s="396"/>
      <c r="B16" s="97" t="s">
        <v>28</v>
      </c>
      <c r="C16" s="72" t="e">
        <f>AVERAGE(C14:C15)</f>
        <v>#VALUE!</v>
      </c>
      <c r="D16" s="13"/>
      <c r="E16" s="402"/>
      <c r="F16" s="405"/>
      <c r="G16" s="395"/>
      <c r="H16" s="395"/>
      <c r="I16" s="35"/>
      <c r="K16" t="s">
        <v>20</v>
      </c>
    </row>
    <row r="17" spans="1:14" ht="27" customHeight="1" x14ac:dyDescent="0.25">
      <c r="A17" s="396" t="s">
        <v>4</v>
      </c>
      <c r="B17" s="32" t="s">
        <v>11</v>
      </c>
      <c r="C17" s="53" t="s">
        <v>12</v>
      </c>
      <c r="D17" s="54" t="s">
        <v>69</v>
      </c>
      <c r="E17" s="397"/>
      <c r="F17" s="386" t="e">
        <f>IF(C22&gt;=5,"1",IF(C22&gt;=2,"2",IF(C22&lt;2,"3","0")))</f>
        <v>#VALUE!</v>
      </c>
      <c r="G17" s="400" t="e">
        <f>F17*0.0833</f>
        <v>#VALUE!</v>
      </c>
      <c r="H17" s="401" t="e">
        <f>SUM(G17:G34)</f>
        <v>#VALUE!</v>
      </c>
      <c r="K17" t="s">
        <v>21</v>
      </c>
    </row>
    <row r="18" spans="1:14" ht="15" hidden="1" customHeight="1" x14ac:dyDescent="0.25">
      <c r="A18" s="396"/>
      <c r="B18" s="11" t="str">
        <f>'Main Menu'!B20</f>
        <v>SY 2008-2009</v>
      </c>
      <c r="C18" s="39"/>
      <c r="D18" s="33">
        <f>'Main Menu'!D20</f>
        <v>0.02</v>
      </c>
      <c r="E18" s="398"/>
      <c r="F18" s="386"/>
      <c r="G18" s="400"/>
      <c r="H18" s="394"/>
      <c r="I18" s="43"/>
      <c r="J18" s="41"/>
    </row>
    <row r="19" spans="1:14" x14ac:dyDescent="0.25">
      <c r="A19" s="396"/>
      <c r="B19" s="11" t="str">
        <f>'Main Menu'!B21</f>
        <v/>
      </c>
      <c r="C19" s="40"/>
      <c r="D19" s="65" t="str">
        <f>'Main Menu'!D21</f>
        <v/>
      </c>
      <c r="E19" s="398"/>
      <c r="F19" s="386"/>
      <c r="G19" s="400"/>
      <c r="H19" s="394"/>
      <c r="I19" s="43"/>
      <c r="J19" s="40"/>
      <c r="K19" t="s">
        <v>22</v>
      </c>
    </row>
    <row r="20" spans="1:14" x14ac:dyDescent="0.25">
      <c r="A20" s="396"/>
      <c r="B20" s="11" t="str">
        <f>'Main Menu'!B22</f>
        <v/>
      </c>
      <c r="C20" s="40" t="e">
        <f>((D20-D19))</f>
        <v>#VALUE!</v>
      </c>
      <c r="D20" s="65" t="str">
        <f>'Main Menu'!D22</f>
        <v/>
      </c>
      <c r="E20" s="398"/>
      <c r="F20" s="386"/>
      <c r="G20" s="400"/>
      <c r="H20" s="394"/>
      <c r="I20" s="43"/>
      <c r="J20" s="40"/>
      <c r="K20" t="s">
        <v>23</v>
      </c>
    </row>
    <row r="21" spans="1:14" x14ac:dyDescent="0.25">
      <c r="A21" s="396"/>
      <c r="B21" s="11" t="str">
        <f>'Main Menu'!B23</f>
        <v/>
      </c>
      <c r="C21" s="40" t="e">
        <f>D21-D20</f>
        <v>#VALUE!</v>
      </c>
      <c r="D21" s="65" t="str">
        <f>'Main Menu'!D23</f>
        <v/>
      </c>
      <c r="E21" s="398"/>
      <c r="F21" s="386"/>
      <c r="G21" s="400"/>
      <c r="H21" s="394"/>
      <c r="I21" s="43"/>
      <c r="J21" s="40"/>
      <c r="K21" t="s">
        <v>24</v>
      </c>
    </row>
    <row r="22" spans="1:14" x14ac:dyDescent="0.25">
      <c r="A22" s="396"/>
      <c r="B22" s="97" t="s">
        <v>29</v>
      </c>
      <c r="C22" s="72" t="e">
        <f>(C20+C21)/2</f>
        <v>#VALUE!</v>
      </c>
      <c r="D22" s="66"/>
      <c r="E22" s="399"/>
      <c r="F22" s="386"/>
      <c r="G22" s="400"/>
      <c r="H22" s="394"/>
      <c r="I22" s="43"/>
      <c r="J22" s="41"/>
    </row>
    <row r="23" spans="1:14" ht="30" x14ac:dyDescent="0.25">
      <c r="A23" s="396"/>
      <c r="B23" s="32" t="s">
        <v>5</v>
      </c>
      <c r="C23" s="53" t="s">
        <v>10</v>
      </c>
      <c r="D23" s="53" t="s">
        <v>70</v>
      </c>
      <c r="E23" s="402"/>
      <c r="F23" s="403">
        <f>N28</f>
        <v>3</v>
      </c>
      <c r="G23" s="400">
        <f>F23*0.0833</f>
        <v>0.24990000000000001</v>
      </c>
      <c r="H23" s="394"/>
      <c r="K23" t="s">
        <v>25</v>
      </c>
    </row>
    <row r="24" spans="1:14" hidden="1" x14ac:dyDescent="0.25">
      <c r="A24" s="396"/>
      <c r="B24" s="11" t="str">
        <f>'Main Menu'!B26</f>
        <v>SY 2008-2009</v>
      </c>
      <c r="C24" s="39"/>
      <c r="D24" s="39">
        <f>'Main Menu'!D26</f>
        <v>65</v>
      </c>
      <c r="E24" s="402"/>
      <c r="F24" s="404"/>
      <c r="G24" s="400"/>
      <c r="H24" s="394"/>
    </row>
    <row r="25" spans="1:14" x14ac:dyDescent="0.25">
      <c r="A25" s="396"/>
      <c r="B25" s="11" t="str">
        <f>'Main Menu'!B27</f>
        <v/>
      </c>
      <c r="C25" s="40"/>
      <c r="D25" s="63" t="str">
        <f>'Main Menu'!D27</f>
        <v/>
      </c>
      <c r="E25" s="402"/>
      <c r="F25" s="404"/>
      <c r="G25" s="400"/>
      <c r="H25" s="394"/>
      <c r="K25" t="s">
        <v>26</v>
      </c>
      <c r="N25" t="str">
        <f>IF(D25&gt;=95,"3","0")</f>
        <v>3</v>
      </c>
    </row>
    <row r="26" spans="1:14" x14ac:dyDescent="0.25">
      <c r="A26" s="396"/>
      <c r="B26" s="11" t="str">
        <f>'Main Menu'!B28</f>
        <v/>
      </c>
      <c r="C26" s="40"/>
      <c r="D26" s="63" t="str">
        <f>'Main Menu'!D28</f>
        <v/>
      </c>
      <c r="E26" s="402"/>
      <c r="F26" s="404"/>
      <c r="G26" s="400"/>
      <c r="H26" s="394"/>
      <c r="K26" t="s">
        <v>27</v>
      </c>
      <c r="N26" t="str">
        <f>IF(D26&gt;=95,"3","0")</f>
        <v>3</v>
      </c>
    </row>
    <row r="27" spans="1:14" x14ac:dyDescent="0.25">
      <c r="A27" s="396"/>
      <c r="B27" s="11" t="str">
        <f>'Main Menu'!B29</f>
        <v/>
      </c>
      <c r="C27" s="40"/>
      <c r="D27" s="63" t="str">
        <f>'Main Menu'!D29</f>
        <v/>
      </c>
      <c r="E27" s="402"/>
      <c r="F27" s="404"/>
      <c r="G27" s="400"/>
      <c r="H27" s="394"/>
      <c r="N27" t="str">
        <f>IF(D27&gt;=95,"3","0")</f>
        <v>3</v>
      </c>
    </row>
    <row r="28" spans="1:14" x14ac:dyDescent="0.25">
      <c r="A28" s="396"/>
      <c r="B28" s="116" t="s">
        <v>28</v>
      </c>
      <c r="C28" s="117"/>
      <c r="D28" s="118"/>
      <c r="E28" s="402"/>
      <c r="F28" s="405"/>
      <c r="G28" s="400"/>
      <c r="H28" s="394"/>
      <c r="N28">
        <f>(N25+N26+N27)/3</f>
        <v>3</v>
      </c>
    </row>
    <row r="29" spans="1:14" ht="30" x14ac:dyDescent="0.25">
      <c r="A29" s="396"/>
      <c r="B29" s="32" t="s">
        <v>6</v>
      </c>
      <c r="C29" s="53" t="s">
        <v>10</v>
      </c>
      <c r="D29" s="53" t="s">
        <v>71</v>
      </c>
      <c r="E29" s="402"/>
      <c r="F29" s="403" t="str">
        <f>IF(C34&gt;=5,"1",IF(C34&gt;=7,"2",IF(C34&gt;=10,"3","0")))</f>
        <v>0</v>
      </c>
      <c r="G29" s="400">
        <f>F29*0.0834</f>
        <v>0</v>
      </c>
      <c r="H29" s="394"/>
    </row>
    <row r="30" spans="1:14" hidden="1" x14ac:dyDescent="0.25">
      <c r="A30" s="396"/>
      <c r="B30" s="11" t="str">
        <f>'Main Menu'!B32</f>
        <v>SY 2008-2009</v>
      </c>
      <c r="C30" s="39"/>
      <c r="D30" s="39">
        <f>'Main Menu'!D32</f>
        <v>58</v>
      </c>
      <c r="E30" s="402"/>
      <c r="F30" s="404"/>
      <c r="G30" s="400"/>
      <c r="H30" s="394"/>
    </row>
    <row r="31" spans="1:14" x14ac:dyDescent="0.25">
      <c r="A31" s="396"/>
      <c r="B31" s="11" t="str">
        <f>'Main Menu'!B33</f>
        <v/>
      </c>
      <c r="C31" s="40"/>
      <c r="D31" s="63">
        <f>'Main Menu'!D33</f>
        <v>95</v>
      </c>
      <c r="E31" s="402"/>
      <c r="F31" s="404"/>
      <c r="G31" s="400"/>
      <c r="H31" s="394"/>
    </row>
    <row r="32" spans="1:14" x14ac:dyDescent="0.25">
      <c r="A32" s="396"/>
      <c r="B32" s="11" t="str">
        <f>'Main Menu'!B34</f>
        <v/>
      </c>
      <c r="C32" s="40">
        <f>(D32-D31)/D31*100</f>
        <v>1.0526315789473684</v>
      </c>
      <c r="D32" s="63">
        <f>'Main Menu'!D34</f>
        <v>96</v>
      </c>
      <c r="E32" s="402"/>
      <c r="F32" s="404"/>
      <c r="G32" s="400"/>
      <c r="H32" s="394"/>
    </row>
    <row r="33" spans="1:8" x14ac:dyDescent="0.25">
      <c r="A33" s="396"/>
      <c r="B33" s="11" t="str">
        <f>'Main Menu'!B35</f>
        <v/>
      </c>
      <c r="C33" s="40">
        <f>(D33-D32)/D32*100</f>
        <v>-12.791666666666668</v>
      </c>
      <c r="D33" s="63">
        <f>'Main Menu'!D35</f>
        <v>83.72</v>
      </c>
      <c r="E33" s="402"/>
      <c r="F33" s="404"/>
      <c r="G33" s="400"/>
      <c r="H33" s="394"/>
    </row>
    <row r="34" spans="1:8" x14ac:dyDescent="0.25">
      <c r="A34" s="396"/>
      <c r="B34" s="97" t="s">
        <v>28</v>
      </c>
      <c r="C34" s="72">
        <f>(C32+C33)/2</f>
        <v>-5.8695175438596499</v>
      </c>
      <c r="D34" s="40"/>
      <c r="E34" s="402"/>
      <c r="F34" s="405"/>
      <c r="G34" s="400"/>
      <c r="H34" s="395"/>
    </row>
    <row r="35" spans="1:8" ht="36" customHeight="1" x14ac:dyDescent="0.25">
      <c r="A35" s="396" t="s">
        <v>8</v>
      </c>
      <c r="B35" s="32" t="s">
        <v>7</v>
      </c>
      <c r="C35" s="64" t="s">
        <v>10</v>
      </c>
      <c r="D35" s="64" t="s">
        <v>7</v>
      </c>
      <c r="E35" s="402"/>
      <c r="F35" s="403" t="e">
        <f>IF(C40&gt;=7,"3",IF(C40&gt;=5,"2",IF(C40&gt;=2,"1","0")))</f>
        <v>#VALUE!</v>
      </c>
      <c r="G35" s="393" t="e">
        <f>F35*0.3</f>
        <v>#VALUE!</v>
      </c>
      <c r="H35" s="393" t="e">
        <f>G35</f>
        <v>#VALUE!</v>
      </c>
    </row>
    <row r="36" spans="1:8" hidden="1" x14ac:dyDescent="0.25">
      <c r="A36" s="396"/>
      <c r="B36" s="11" t="str">
        <f>'Main Menu'!B38</f>
        <v>SY 2008-2009</v>
      </c>
      <c r="C36" s="63"/>
      <c r="D36" s="63">
        <f>'Main Menu'!D38</f>
        <v>56</v>
      </c>
      <c r="E36" s="402"/>
      <c r="F36" s="404"/>
      <c r="G36" s="394"/>
      <c r="H36" s="394"/>
    </row>
    <row r="37" spans="1:8" ht="25.5" customHeight="1" x14ac:dyDescent="0.25">
      <c r="A37" s="396"/>
      <c r="B37" s="11" t="str">
        <f>'Main Menu'!B39</f>
        <v/>
      </c>
      <c r="C37" s="40"/>
      <c r="D37" s="63" t="str">
        <f>'Main Menu'!D39</f>
        <v/>
      </c>
      <c r="E37" s="402"/>
      <c r="F37" s="404"/>
      <c r="G37" s="394"/>
      <c r="H37" s="394"/>
    </row>
    <row r="38" spans="1:8" ht="27.75" customHeight="1" x14ac:dyDescent="0.25">
      <c r="A38" s="396"/>
      <c r="B38" s="11" t="str">
        <f>'Main Menu'!B40</f>
        <v/>
      </c>
      <c r="C38" s="40" t="e">
        <f>((D38-D37)/D37)*100</f>
        <v>#VALUE!</v>
      </c>
      <c r="D38" s="63" t="str">
        <f>'Main Menu'!D40</f>
        <v/>
      </c>
      <c r="E38" s="402"/>
      <c r="F38" s="404"/>
      <c r="G38" s="394"/>
      <c r="H38" s="394"/>
    </row>
    <row r="39" spans="1:8" ht="25.5" customHeight="1" x14ac:dyDescent="0.25">
      <c r="A39" s="396"/>
      <c r="B39" s="11" t="str">
        <f>'Main Menu'!B41</f>
        <v/>
      </c>
      <c r="C39" s="40" t="e">
        <f>((D39-D38)/D38)*100</f>
        <v>#VALUE!</v>
      </c>
      <c r="D39" s="63" t="str">
        <f>'Main Menu'!D41</f>
        <v/>
      </c>
      <c r="E39" s="402"/>
      <c r="F39" s="404"/>
      <c r="G39" s="394"/>
      <c r="H39" s="394"/>
    </row>
    <row r="40" spans="1:8" ht="25.5" customHeight="1" x14ac:dyDescent="0.25">
      <c r="A40" s="396"/>
      <c r="B40" s="97" t="s">
        <v>28</v>
      </c>
      <c r="C40" s="72" t="e">
        <f>AVERAGE(C38:C39)</f>
        <v>#VALUE!</v>
      </c>
      <c r="D40" s="40"/>
      <c r="E40" s="402"/>
      <c r="F40" s="405"/>
      <c r="G40" s="395"/>
      <c r="H40" s="395"/>
    </row>
    <row r="41" spans="1:8" ht="13.5" customHeight="1" x14ac:dyDescent="0.25">
      <c r="A41" s="389" t="s">
        <v>32</v>
      </c>
      <c r="B41" s="390"/>
      <c r="C41" s="390"/>
      <c r="D41" s="390"/>
      <c r="E41" s="391"/>
      <c r="F41" s="25"/>
      <c r="G41" s="24"/>
      <c r="H41" s="23" t="e">
        <f>SUM(H11:H40)</f>
        <v>#VALUE!</v>
      </c>
    </row>
    <row r="42" spans="1:8" ht="8.25" customHeight="1" x14ac:dyDescent="0.25">
      <c r="A42" s="20"/>
      <c r="C42" s="42"/>
      <c r="D42" s="26"/>
    </row>
    <row r="43" spans="1:8" ht="13.5" customHeight="1" x14ac:dyDescent="0.25">
      <c r="A43" s="392" t="s">
        <v>43</v>
      </c>
      <c r="B43" s="392"/>
      <c r="C43" s="392"/>
      <c r="D43" s="392"/>
      <c r="E43" s="392"/>
      <c r="F43" s="392"/>
      <c r="G43" s="392"/>
      <c r="H43" s="392"/>
    </row>
    <row r="44" spans="1:8" ht="22.5" customHeight="1" x14ac:dyDescent="0.25">
      <c r="A44" s="359" t="s">
        <v>44</v>
      </c>
      <c r="B44" s="359"/>
      <c r="C44" s="359"/>
      <c r="D44" s="359"/>
      <c r="E44" s="359"/>
      <c r="F44" s="359"/>
      <c r="G44" s="359"/>
      <c r="H44" s="359"/>
    </row>
    <row r="45" spans="1:8" ht="26.25" customHeight="1" x14ac:dyDescent="0.25">
      <c r="A45" s="377" t="s">
        <v>45</v>
      </c>
      <c r="B45" s="377"/>
      <c r="C45" s="378" t="s">
        <v>51</v>
      </c>
      <c r="D45" s="379"/>
      <c r="E45" s="377" t="s">
        <v>52</v>
      </c>
      <c r="F45" s="377"/>
      <c r="G45" s="381" t="s">
        <v>16</v>
      </c>
      <c r="H45" s="382"/>
    </row>
    <row r="46" spans="1:8" x14ac:dyDescent="0.25">
      <c r="A46" s="373" t="s">
        <v>46</v>
      </c>
      <c r="B46" s="373"/>
      <c r="C46" s="374">
        <v>0.3</v>
      </c>
      <c r="D46" s="375"/>
      <c r="E46" s="376">
        <f>'Document Analysis, Obs. Discuss'!AP71</f>
        <v>0.6</v>
      </c>
      <c r="F46" s="386"/>
      <c r="G46" s="387">
        <f>E46*0.3</f>
        <v>0.18</v>
      </c>
      <c r="H46" s="388"/>
    </row>
    <row r="47" spans="1:8" x14ac:dyDescent="0.25">
      <c r="A47" s="373" t="s">
        <v>47</v>
      </c>
      <c r="B47" s="373"/>
      <c r="C47" s="374">
        <v>0.3</v>
      </c>
      <c r="D47" s="375"/>
      <c r="E47" s="376">
        <f>'Document Analysis, Obs. Discuss'!AP72</f>
        <v>0</v>
      </c>
      <c r="F47" s="386"/>
      <c r="G47" s="387">
        <f>E47*0.3</f>
        <v>0</v>
      </c>
      <c r="H47" s="388"/>
    </row>
    <row r="48" spans="1:8" x14ac:dyDescent="0.25">
      <c r="A48" s="373" t="s">
        <v>48</v>
      </c>
      <c r="B48" s="373"/>
      <c r="C48" s="374">
        <v>0.25</v>
      </c>
      <c r="D48" s="375"/>
      <c r="E48" s="376">
        <f>'Document Analysis, Obs. Discuss'!AP73</f>
        <v>0</v>
      </c>
      <c r="F48" s="386"/>
      <c r="G48" s="387">
        <f>E48*0.25</f>
        <v>0</v>
      </c>
      <c r="H48" s="388"/>
    </row>
    <row r="49" spans="1:8" x14ac:dyDescent="0.25">
      <c r="A49" s="373" t="s">
        <v>49</v>
      </c>
      <c r="B49" s="373"/>
      <c r="C49" s="374">
        <v>0.15</v>
      </c>
      <c r="D49" s="375"/>
      <c r="E49" s="376">
        <f>'Document Analysis, Obs. Discuss'!AP74</f>
        <v>0</v>
      </c>
      <c r="F49" s="386"/>
      <c r="G49" s="387">
        <f>E49*0.15</f>
        <v>0</v>
      </c>
      <c r="H49" s="388"/>
    </row>
    <row r="50" spans="1:8" x14ac:dyDescent="0.25">
      <c r="A50" s="354" t="s">
        <v>50</v>
      </c>
      <c r="B50" s="355"/>
      <c r="C50" s="355"/>
      <c r="D50" s="355"/>
      <c r="E50" s="355"/>
      <c r="F50" s="356"/>
      <c r="G50" s="357">
        <f>SUM(G46:G49)</f>
        <v>0.18</v>
      </c>
      <c r="H50" s="358"/>
    </row>
    <row r="51" spans="1:8" s="50" customFormat="1" ht="12.75" customHeight="1" x14ac:dyDescent="0.25">
      <c r="A51" s="52" t="s">
        <v>33</v>
      </c>
      <c r="B51" s="45"/>
      <c r="C51" s="46" t="s">
        <v>34</v>
      </c>
      <c r="D51" s="47"/>
      <c r="E51" s="48"/>
      <c r="F51" s="48"/>
      <c r="G51" s="49"/>
      <c r="H51" s="49"/>
    </row>
    <row r="52" spans="1:8" s="50" customFormat="1" ht="12.75" customHeight="1" x14ac:dyDescent="0.25">
      <c r="A52" s="51"/>
      <c r="B52" s="45"/>
      <c r="C52" s="46" t="s">
        <v>35</v>
      </c>
      <c r="D52" s="47"/>
      <c r="E52" s="48"/>
      <c r="F52" s="48"/>
      <c r="G52" s="49"/>
      <c r="H52" s="49"/>
    </row>
    <row r="53" spans="1:8" s="50" customFormat="1" ht="12.75" customHeight="1" x14ac:dyDescent="0.25">
      <c r="A53" s="51"/>
      <c r="B53" s="45"/>
      <c r="C53" s="46" t="s">
        <v>36</v>
      </c>
      <c r="D53" s="47"/>
      <c r="E53" s="48"/>
      <c r="F53" s="48"/>
      <c r="G53" s="49"/>
      <c r="H53" s="49"/>
    </row>
    <row r="54" spans="1:8" ht="15.75" customHeight="1" x14ac:dyDescent="0.25">
      <c r="A54" s="21" t="s">
        <v>37</v>
      </c>
      <c r="B54" s="383" t="s">
        <v>38</v>
      </c>
      <c r="C54" s="384"/>
      <c r="D54" s="385"/>
      <c r="E54" s="383" t="s">
        <v>39</v>
      </c>
      <c r="F54" s="385"/>
    </row>
    <row r="55" spans="1:8" x14ac:dyDescent="0.25">
      <c r="B55" s="360" t="s">
        <v>40</v>
      </c>
      <c r="C55" s="361"/>
      <c r="D55" s="362"/>
      <c r="E55" s="360" t="s">
        <v>34</v>
      </c>
      <c r="F55" s="362"/>
    </row>
    <row r="56" spans="1:8" x14ac:dyDescent="0.25">
      <c r="B56" s="360" t="s">
        <v>41</v>
      </c>
      <c r="C56" s="361"/>
      <c r="D56" s="362"/>
      <c r="E56" s="360" t="s">
        <v>35</v>
      </c>
      <c r="F56" s="362"/>
    </row>
    <row r="57" spans="1:8" x14ac:dyDescent="0.25">
      <c r="B57" s="360" t="s">
        <v>42</v>
      </c>
      <c r="C57" s="361"/>
      <c r="D57" s="362"/>
      <c r="E57" s="360" t="s">
        <v>36</v>
      </c>
      <c r="F57" s="362"/>
    </row>
    <row r="58" spans="1:8" x14ac:dyDescent="0.25">
      <c r="B58" s="44"/>
      <c r="C58" s="44"/>
      <c r="D58" s="44"/>
      <c r="E58" s="44"/>
      <c r="F58" s="44"/>
    </row>
    <row r="59" spans="1:8" x14ac:dyDescent="0.25">
      <c r="B59" s="44"/>
      <c r="C59" s="44"/>
      <c r="D59" s="44"/>
      <c r="E59" s="44"/>
      <c r="F59" s="44"/>
    </row>
    <row r="60" spans="1:8" x14ac:dyDescent="0.25">
      <c r="B60" s="44"/>
      <c r="C60" s="44"/>
      <c r="D60" s="44"/>
      <c r="E60" s="44"/>
      <c r="F60" s="44"/>
    </row>
    <row r="61" spans="1:8" x14ac:dyDescent="0.25">
      <c r="B61" s="44"/>
      <c r="C61" s="44"/>
      <c r="D61" s="44"/>
      <c r="E61" s="44"/>
      <c r="F61" s="44"/>
    </row>
    <row r="62" spans="1:8" x14ac:dyDescent="0.25">
      <c r="B62" s="44"/>
      <c r="C62" s="44"/>
      <c r="D62" s="44"/>
      <c r="E62" s="44"/>
      <c r="F62" s="44"/>
    </row>
    <row r="63" spans="1:8" x14ac:dyDescent="0.25">
      <c r="B63" s="44"/>
      <c r="C63" s="44"/>
      <c r="D63" s="44"/>
      <c r="E63" s="44"/>
      <c r="F63" s="44"/>
    </row>
    <row r="65" spans="1:15" ht="19.5" customHeight="1" x14ac:dyDescent="0.25">
      <c r="A65" s="359" t="s">
        <v>53</v>
      </c>
      <c r="B65" s="359"/>
      <c r="C65" s="359"/>
      <c r="D65" s="359"/>
      <c r="E65" s="359"/>
      <c r="F65" s="359"/>
      <c r="G65" s="359"/>
      <c r="H65" s="359"/>
    </row>
    <row r="66" spans="1:15" ht="30" customHeight="1" x14ac:dyDescent="0.25">
      <c r="A66" s="377" t="s">
        <v>54</v>
      </c>
      <c r="B66" s="377"/>
      <c r="C66" s="378" t="s">
        <v>51</v>
      </c>
      <c r="D66" s="379"/>
      <c r="E66" s="377" t="s">
        <v>15</v>
      </c>
      <c r="F66" s="377"/>
      <c r="G66" s="381" t="s">
        <v>16</v>
      </c>
      <c r="H66" s="382"/>
    </row>
    <row r="67" spans="1:15" x14ac:dyDescent="0.25">
      <c r="A67" s="373" t="s">
        <v>55</v>
      </c>
      <c r="B67" s="373"/>
      <c r="C67" s="374">
        <v>0.6</v>
      </c>
      <c r="D67" s="375"/>
      <c r="E67" s="376" t="e">
        <f>H41</f>
        <v>#VALUE!</v>
      </c>
      <c r="F67" s="376"/>
      <c r="G67" s="365" t="e">
        <f>C67*E67</f>
        <v>#VALUE!</v>
      </c>
      <c r="H67" s="366"/>
      <c r="N67" t="s">
        <v>180</v>
      </c>
      <c r="O67" s="43" t="e">
        <f>E67</f>
        <v>#VALUE!</v>
      </c>
    </row>
    <row r="68" spans="1:15" x14ac:dyDescent="0.25">
      <c r="A68" s="373" t="s">
        <v>57</v>
      </c>
      <c r="B68" s="373"/>
      <c r="C68" s="374">
        <v>0.4</v>
      </c>
      <c r="D68" s="375"/>
      <c r="E68" s="380">
        <f>G50</f>
        <v>0.18</v>
      </c>
      <c r="F68" s="380"/>
      <c r="G68" s="365">
        <f>C68*E68</f>
        <v>7.1999999999999995E-2</v>
      </c>
      <c r="H68" s="366"/>
      <c r="N68" t="s">
        <v>181</v>
      </c>
      <c r="O68" s="43">
        <f>E68</f>
        <v>0.18</v>
      </c>
    </row>
    <row r="69" spans="1:15" x14ac:dyDescent="0.25">
      <c r="A69" s="354" t="s">
        <v>56</v>
      </c>
      <c r="B69" s="355"/>
      <c r="C69" s="355"/>
      <c r="D69" s="355"/>
      <c r="E69" s="355"/>
      <c r="F69" s="356"/>
      <c r="G69" s="357" t="e">
        <f>SUM(G67:G68)</f>
        <v>#VALUE!</v>
      </c>
      <c r="H69" s="358"/>
      <c r="N69" t="s">
        <v>182</v>
      </c>
      <c r="O69" s="43" t="e">
        <f>G69</f>
        <v>#VALUE!</v>
      </c>
    </row>
    <row r="70" spans="1:15" ht="9.75" customHeight="1" x14ac:dyDescent="0.25"/>
    <row r="71" spans="1:15" x14ac:dyDescent="0.25">
      <c r="A71" s="28" t="s">
        <v>33</v>
      </c>
    </row>
    <row r="72" spans="1:15" x14ac:dyDescent="0.25">
      <c r="B72" s="27" t="s">
        <v>58</v>
      </c>
    </row>
    <row r="73" spans="1:15" x14ac:dyDescent="0.25">
      <c r="B73" s="27" t="s">
        <v>59</v>
      </c>
    </row>
    <row r="74" spans="1:15" x14ac:dyDescent="0.25">
      <c r="B74" s="27" t="s">
        <v>60</v>
      </c>
    </row>
    <row r="76" spans="1:15" ht="19.5" customHeight="1" x14ac:dyDescent="0.25">
      <c r="A76" s="359" t="s">
        <v>61</v>
      </c>
      <c r="B76" s="359"/>
      <c r="C76" s="359"/>
      <c r="D76" s="359"/>
      <c r="E76" s="359"/>
      <c r="F76" s="359"/>
      <c r="G76" s="359"/>
      <c r="H76" s="359"/>
    </row>
    <row r="77" spans="1:15" ht="15.75" customHeight="1" x14ac:dyDescent="0.25">
      <c r="B77" s="367" t="s">
        <v>38</v>
      </c>
      <c r="C77" s="368"/>
      <c r="D77" s="369"/>
      <c r="E77" s="370" t="s">
        <v>39</v>
      </c>
      <c r="F77" s="370"/>
    </row>
    <row r="78" spans="1:15" x14ac:dyDescent="0.25">
      <c r="B78" s="360" t="s">
        <v>40</v>
      </c>
      <c r="C78" s="361"/>
      <c r="D78" s="362"/>
      <c r="E78" s="363" t="s">
        <v>62</v>
      </c>
      <c r="F78" s="363"/>
    </row>
    <row r="79" spans="1:15" x14ac:dyDescent="0.25">
      <c r="B79" s="360" t="s">
        <v>41</v>
      </c>
      <c r="C79" s="361"/>
      <c r="D79" s="362"/>
      <c r="E79" s="363" t="s">
        <v>63</v>
      </c>
      <c r="F79" s="363"/>
    </row>
    <row r="80" spans="1:15" x14ac:dyDescent="0.25">
      <c r="B80" s="360" t="s">
        <v>42</v>
      </c>
      <c r="C80" s="361"/>
      <c r="D80" s="362"/>
      <c r="E80" s="363" t="s">
        <v>64</v>
      </c>
      <c r="F80" s="363"/>
    </row>
    <row r="81" spans="1:8" x14ac:dyDescent="0.25">
      <c r="B81" s="44"/>
      <c r="C81" s="44"/>
      <c r="D81" s="44"/>
      <c r="E81" s="44"/>
      <c r="F81" s="44"/>
    </row>
    <row r="82" spans="1:8" ht="15" customHeight="1" x14ac:dyDescent="0.25">
      <c r="A82" s="55" t="s">
        <v>72</v>
      </c>
      <c r="B82" s="364" t="e">
        <f>IF(G69&lt;1.5,"Developing level- Structures and mechanisms with acceptable level and extent of community participation and impact on learning outcomes.",IF(G69&lt;2.5,"Maturing level - Introducing and sustaining continuous improvement process that integrates wider community participation and improve sinificantly performance and learning outcomes.",IF(G69&lt;3,"Advanced level - Ensuring the production of intended outputs/outcomes and meeting all standards of a system fully integrated in the local community and is self-renewing and self-sustaining.","")))</f>
        <v>#VALUE!</v>
      </c>
      <c r="C82" s="364"/>
      <c r="D82" s="364"/>
      <c r="E82" s="364"/>
      <c r="F82" s="364"/>
      <c r="G82" s="364"/>
      <c r="H82" s="364"/>
    </row>
    <row r="83" spans="1:8" x14ac:dyDescent="0.25">
      <c r="B83" s="364"/>
      <c r="C83" s="364"/>
      <c r="D83" s="364"/>
      <c r="E83" s="364"/>
      <c r="F83" s="364"/>
      <c r="G83" s="364"/>
      <c r="H83" s="364"/>
    </row>
    <row r="84" spans="1:8" x14ac:dyDescent="0.25">
      <c r="B84" s="364"/>
      <c r="C84" s="364"/>
      <c r="D84" s="364"/>
      <c r="E84" s="364"/>
      <c r="F84" s="364"/>
      <c r="G84" s="364"/>
      <c r="H84" s="364"/>
    </row>
    <row r="85" spans="1:8" x14ac:dyDescent="0.25">
      <c r="B85" s="364"/>
      <c r="C85" s="364"/>
      <c r="D85" s="364"/>
      <c r="E85" s="364"/>
      <c r="F85" s="364"/>
      <c r="G85" s="364"/>
      <c r="H85" s="364"/>
    </row>
    <row r="86" spans="1:8" x14ac:dyDescent="0.25">
      <c r="B86" s="61"/>
      <c r="C86" s="61"/>
      <c r="D86" s="61"/>
      <c r="E86" s="61"/>
      <c r="F86" s="61"/>
      <c r="G86" s="61"/>
      <c r="H86" s="61"/>
    </row>
    <row r="87" spans="1:8" x14ac:dyDescent="0.25">
      <c r="B87" s="61"/>
      <c r="C87" s="61"/>
      <c r="D87" s="61"/>
      <c r="E87" s="61"/>
      <c r="F87" s="61"/>
      <c r="G87" s="61"/>
      <c r="H87" s="61"/>
    </row>
    <row r="88" spans="1:8" x14ac:dyDescent="0.25">
      <c r="B88" s="61"/>
      <c r="C88" s="61"/>
      <c r="D88" s="61"/>
      <c r="E88" s="61"/>
      <c r="F88" s="61"/>
      <c r="G88" s="61"/>
      <c r="H88" s="61"/>
    </row>
    <row r="89" spans="1:8" x14ac:dyDescent="0.25">
      <c r="B89" s="61"/>
      <c r="C89" s="61"/>
      <c r="D89" s="61"/>
      <c r="E89" s="61"/>
      <c r="F89" s="61"/>
      <c r="G89" s="61"/>
      <c r="H89" s="61"/>
    </row>
    <row r="90" spans="1:8" x14ac:dyDescent="0.25">
      <c r="B90" s="61"/>
      <c r="C90" s="61"/>
      <c r="D90" s="61"/>
      <c r="E90" s="61"/>
      <c r="F90" s="61"/>
      <c r="G90" s="61"/>
      <c r="H90" s="61"/>
    </row>
    <row r="91" spans="1:8" x14ac:dyDescent="0.25">
      <c r="B91" s="61"/>
      <c r="C91" s="61"/>
      <c r="D91" s="61"/>
      <c r="E91" s="61"/>
      <c r="F91" s="61"/>
      <c r="G91" s="61"/>
      <c r="H91" s="61"/>
    </row>
    <row r="92" spans="1:8" x14ac:dyDescent="0.25">
      <c r="B92" s="61"/>
      <c r="C92" s="61"/>
      <c r="D92" s="61"/>
      <c r="E92" s="61"/>
      <c r="F92" s="61"/>
      <c r="G92" s="61"/>
      <c r="H92" s="61"/>
    </row>
    <row r="93" spans="1:8" x14ac:dyDescent="0.25">
      <c r="B93" s="61"/>
      <c r="C93" s="61"/>
      <c r="D93" s="61"/>
      <c r="E93" s="61"/>
      <c r="F93" s="61"/>
      <c r="G93" s="61"/>
      <c r="H93" s="61"/>
    </row>
    <row r="94" spans="1:8" x14ac:dyDescent="0.25">
      <c r="B94" s="61"/>
      <c r="C94" s="61"/>
      <c r="D94" s="61"/>
      <c r="E94" s="61"/>
      <c r="F94" s="61"/>
      <c r="G94" s="61"/>
      <c r="H94" s="61"/>
    </row>
    <row r="95" spans="1:8" x14ac:dyDescent="0.25">
      <c r="B95" s="61"/>
      <c r="C95" s="61"/>
      <c r="D95" s="61"/>
      <c r="E95" s="61"/>
      <c r="F95" s="61"/>
      <c r="G95" s="61"/>
      <c r="H95" s="61"/>
    </row>
    <row r="96" spans="1:8" x14ac:dyDescent="0.25">
      <c r="B96" s="61"/>
      <c r="C96" s="61"/>
      <c r="D96" s="61"/>
      <c r="E96" s="61"/>
      <c r="F96" s="61"/>
      <c r="G96" s="61"/>
      <c r="H96" s="61"/>
    </row>
    <row r="97" spans="1:8" x14ac:dyDescent="0.25">
      <c r="B97" s="61"/>
      <c r="C97" s="61"/>
      <c r="D97" s="61"/>
      <c r="E97" s="61"/>
      <c r="F97" s="61"/>
      <c r="G97" s="61"/>
      <c r="H97" s="61"/>
    </row>
    <row r="98" spans="1:8" x14ac:dyDescent="0.25">
      <c r="B98" s="61"/>
      <c r="C98" s="61"/>
      <c r="D98" s="61"/>
      <c r="E98" s="61"/>
      <c r="F98" s="61"/>
      <c r="G98" s="61"/>
      <c r="H98" s="61"/>
    </row>
    <row r="99" spans="1:8" x14ac:dyDescent="0.25">
      <c r="B99" s="59"/>
      <c r="C99" s="59"/>
      <c r="D99" s="59"/>
      <c r="E99" s="59"/>
      <c r="F99" s="59"/>
      <c r="G99" s="59"/>
      <c r="H99" s="59"/>
    </row>
    <row r="100" spans="1:8" x14ac:dyDescent="0.25">
      <c r="A100" s="22" t="s">
        <v>65</v>
      </c>
    </row>
    <row r="101" spans="1:8" x14ac:dyDescent="0.25">
      <c r="B101" s="353">
        <f>'Input Menu'!B51</f>
        <v>0</v>
      </c>
      <c r="C101" s="353"/>
      <c r="D101" s="99"/>
      <c r="E101" s="353">
        <f>'Input Menu'!B52</f>
        <v>0</v>
      </c>
      <c r="F101" s="353"/>
    </row>
    <row r="102" spans="1:8" x14ac:dyDescent="0.25">
      <c r="B102" s="351" t="s">
        <v>67</v>
      </c>
      <c r="C102" s="351"/>
      <c r="E102" s="351" t="s">
        <v>67</v>
      </c>
      <c r="F102" s="351"/>
    </row>
    <row r="105" spans="1:8" x14ac:dyDescent="0.25">
      <c r="B105" s="351">
        <f>'Input Menu'!B53</f>
        <v>0</v>
      </c>
      <c r="C105" s="351"/>
      <c r="E105" s="413">
        <f>'Input Menu'!B54</f>
        <v>0</v>
      </c>
      <c r="F105" s="413"/>
    </row>
    <row r="106" spans="1:8" x14ac:dyDescent="0.25">
      <c r="B106" s="351" t="s">
        <v>67</v>
      </c>
      <c r="C106" s="351"/>
      <c r="E106" s="351" t="s">
        <v>67</v>
      </c>
      <c r="F106" s="351"/>
    </row>
    <row r="107" spans="1:8" x14ac:dyDescent="0.25">
      <c r="E107" s="98"/>
      <c r="F107" s="98"/>
    </row>
    <row r="110" spans="1:8" x14ac:dyDescent="0.25">
      <c r="B110" s="351">
        <f>'Input Menu'!B50</f>
        <v>0</v>
      </c>
      <c r="C110" s="351"/>
      <c r="D110" s="351"/>
      <c r="E110" s="351"/>
      <c r="F110" s="351"/>
    </row>
    <row r="111" spans="1:8" x14ac:dyDescent="0.25">
      <c r="B111" s="351" t="s">
        <v>66</v>
      </c>
      <c r="C111" s="351"/>
      <c r="D111" s="351"/>
      <c r="E111" s="351"/>
      <c r="F111" s="351"/>
    </row>
    <row r="112" spans="1:8" ht="60" customHeight="1" x14ac:dyDescent="0.25">
      <c r="A112" s="102" t="e">
        <f>'Main Menu'!#REF!</f>
        <v>#REF!</v>
      </c>
      <c r="B112" s="102"/>
      <c r="C112" s="102"/>
    </row>
  </sheetData>
  <sheetProtection password="C542" sheet="1" objects="1" scenarios="1"/>
  <protectedRanges>
    <protectedRange sqref="E101 B101 B105 E105 B110" name="Range1"/>
  </protectedRanges>
  <customSheetViews>
    <customSheetView guid="{4A908606-4657-4E94-A24A-D00115F5FBC8}" showPageBreaks="1" showGridLines="0" printArea="1" hiddenRows="1" hiddenColumns="1" state="hidden" view="pageBreakPreview" topLeftCell="A94">
      <selection activeCell="E7" sqref="E7"/>
      <pageMargins left="0.7" right="0.7" top="0.75" bottom="0.75" header="0.3" footer="0.3"/>
      <pageSetup paperSize="5" scale="90" orientation="portrait" horizontalDpi="4294967293" verticalDpi="4294967293" r:id="rId1"/>
    </customSheetView>
  </customSheetViews>
  <mergeCells count="97">
    <mergeCell ref="B110:F110"/>
    <mergeCell ref="B111:F111"/>
    <mergeCell ref="B102:C102"/>
    <mergeCell ref="E102:F102"/>
    <mergeCell ref="B105:C105"/>
    <mergeCell ref="E105:F105"/>
    <mergeCell ref="B106:C106"/>
    <mergeCell ref="E106:F106"/>
    <mergeCell ref="B101:C101"/>
    <mergeCell ref="E101:F101"/>
    <mergeCell ref="A69:F69"/>
    <mergeCell ref="G69:H69"/>
    <mergeCell ref="A76:H76"/>
    <mergeCell ref="B77:D77"/>
    <mergeCell ref="E77:F77"/>
    <mergeCell ref="B78:D78"/>
    <mergeCell ref="E78:F78"/>
    <mergeCell ref="B79:D79"/>
    <mergeCell ref="E79:F79"/>
    <mergeCell ref="B80:D80"/>
    <mergeCell ref="E80:F80"/>
    <mergeCell ref="B82:H85"/>
    <mergeCell ref="A67:B67"/>
    <mergeCell ref="C67:D67"/>
    <mergeCell ref="E67:F67"/>
    <mergeCell ref="G67:H67"/>
    <mergeCell ref="A68:B68"/>
    <mergeCell ref="C68:D68"/>
    <mergeCell ref="E68:F68"/>
    <mergeCell ref="G68:H68"/>
    <mergeCell ref="A66:B66"/>
    <mergeCell ref="C66:D66"/>
    <mergeCell ref="E66:F66"/>
    <mergeCell ref="G66:H66"/>
    <mergeCell ref="A50:F50"/>
    <mergeCell ref="G50:H50"/>
    <mergeCell ref="B54:D54"/>
    <mergeCell ref="E54:F54"/>
    <mergeCell ref="B55:D55"/>
    <mergeCell ref="E55:F55"/>
    <mergeCell ref="B56:D56"/>
    <mergeCell ref="E56:F56"/>
    <mergeCell ref="B57:D57"/>
    <mergeCell ref="E57:F57"/>
    <mergeCell ref="A65:H65"/>
    <mergeCell ref="A48:B48"/>
    <mergeCell ref="C48:D48"/>
    <mergeCell ref="E48:F48"/>
    <mergeCell ref="G48:H48"/>
    <mergeCell ref="A49:B49"/>
    <mergeCell ref="C49:D49"/>
    <mergeCell ref="E49:F49"/>
    <mergeCell ref="G49:H49"/>
    <mergeCell ref="A46:B46"/>
    <mergeCell ref="C46:D46"/>
    <mergeCell ref="E46:F46"/>
    <mergeCell ref="G46:H46"/>
    <mergeCell ref="A47:B47"/>
    <mergeCell ref="C47:D47"/>
    <mergeCell ref="E47:F47"/>
    <mergeCell ref="G47:H47"/>
    <mergeCell ref="A41:E41"/>
    <mergeCell ref="A43:H43"/>
    <mergeCell ref="A44:H44"/>
    <mergeCell ref="A45:B45"/>
    <mergeCell ref="C45:D45"/>
    <mergeCell ref="E45:F45"/>
    <mergeCell ref="G45:H45"/>
    <mergeCell ref="H35:H40"/>
    <mergeCell ref="A17:A34"/>
    <mergeCell ref="E17:E22"/>
    <mergeCell ref="F17:F22"/>
    <mergeCell ref="G17:G22"/>
    <mergeCell ref="H17:H34"/>
    <mergeCell ref="E23:E28"/>
    <mergeCell ref="F23:F28"/>
    <mergeCell ref="G23:G28"/>
    <mergeCell ref="E29:E34"/>
    <mergeCell ref="F29:F34"/>
    <mergeCell ref="G29:G34"/>
    <mergeCell ref="A35:A40"/>
    <mergeCell ref="E35:E40"/>
    <mergeCell ref="F35:F40"/>
    <mergeCell ref="G35:G40"/>
    <mergeCell ref="A8:H8"/>
    <mergeCell ref="B9:C9"/>
    <mergeCell ref="A11:A16"/>
    <mergeCell ref="E11:E16"/>
    <mergeCell ref="F11:F16"/>
    <mergeCell ref="G11:G16"/>
    <mergeCell ref="H11:H16"/>
    <mergeCell ref="A1:H1"/>
    <mergeCell ref="A2:H2"/>
    <mergeCell ref="A3:H3"/>
    <mergeCell ref="A5:H5"/>
    <mergeCell ref="F6:H6"/>
    <mergeCell ref="B6:D6"/>
  </mergeCells>
  <conditionalFormatting sqref="C51">
    <cfRule type="iconSet" priority="1">
      <iconSet>
        <cfvo type="percent" val="0"/>
        <cfvo type="percent" val="33"/>
        <cfvo type="percent" val="67"/>
      </iconSet>
    </cfRule>
  </conditionalFormatting>
  <dataValidations count="1">
    <dataValidation allowBlank="1" showInputMessage="1" showErrorMessage="1" errorTitle="aye" sqref="B4:B111 B113:B1048576"/>
  </dataValidations>
  <pageMargins left="0.7" right="0.7" top="0.75" bottom="0.75" header="0.3" footer="0.3"/>
  <pageSetup paperSize="5" scale="90" orientation="portrait" horizontalDpi="4294967293" verticalDpi="4294967293"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Sheet18">
    <tabColor rgb="FFFF0000"/>
  </sheetPr>
  <dimension ref="A1:P112"/>
  <sheetViews>
    <sheetView showGridLines="0" view="pageBreakPreview" topLeftCell="A96" zoomScale="110" zoomScaleNormal="100" zoomScaleSheetLayoutView="110" workbookViewId="0">
      <selection activeCell="F7" sqref="F7"/>
    </sheetView>
  </sheetViews>
  <sheetFormatPr defaultRowHeight="15" x14ac:dyDescent="0.25"/>
  <cols>
    <col min="1" max="1" width="12.7109375" style="109" customWidth="1"/>
    <col min="2" max="2" width="17.28515625" style="110" customWidth="1"/>
    <col min="3" max="3" width="9.140625" style="36" customWidth="1"/>
    <col min="4" max="4" width="10.5703125" style="110" customWidth="1"/>
    <col min="5" max="5" width="24.42578125" style="5" customWidth="1"/>
    <col min="6" max="6" width="9.85546875" style="5" customWidth="1"/>
    <col min="7" max="7" width="4.42578125" style="4" hidden="1" customWidth="1"/>
    <col min="8" max="8" width="10.5703125" style="4" customWidth="1"/>
    <col min="9" max="9" width="8.85546875" hidden="1" customWidth="1"/>
    <col min="10" max="10" width="4.28515625" hidden="1" customWidth="1"/>
    <col min="11" max="11" width="5.5703125" hidden="1" customWidth="1"/>
    <col min="13" max="13" width="3.140625" customWidth="1"/>
    <col min="14" max="14" width="3" customWidth="1"/>
    <col min="15" max="15" width="3.7109375" customWidth="1"/>
    <col min="16" max="16" width="3.7109375" hidden="1" customWidth="1"/>
  </cols>
  <sheetData>
    <row r="1" spans="1:11" x14ac:dyDescent="0.25">
      <c r="A1" s="371" t="str">
        <f>'Main Menu'!A1:F1</f>
        <v>Department of Education</v>
      </c>
      <c r="B1" s="371"/>
      <c r="C1" s="371"/>
      <c r="D1" s="371"/>
      <c r="E1" s="371"/>
      <c r="F1" s="371"/>
      <c r="G1" s="371"/>
      <c r="H1" s="371"/>
    </row>
    <row r="2" spans="1:11" x14ac:dyDescent="0.25">
      <c r="A2" s="371" t="str">
        <f>'Main Menu'!A2:F2</f>
        <v>Region X</v>
      </c>
      <c r="B2" s="371"/>
      <c r="C2" s="371"/>
      <c r="D2" s="371"/>
      <c r="E2" s="371"/>
      <c r="F2" s="371"/>
      <c r="G2" s="371"/>
      <c r="H2" s="371"/>
    </row>
    <row r="3" spans="1:11" ht="13.5" customHeight="1" x14ac:dyDescent="0.25">
      <c r="A3" s="411" t="str">
        <f>'Main Menu'!A3:F3</f>
        <v/>
      </c>
      <c r="B3" s="411"/>
      <c r="C3" s="411"/>
      <c r="D3" s="411"/>
      <c r="E3" s="411"/>
      <c r="F3" s="411"/>
      <c r="G3" s="411"/>
      <c r="H3" s="411"/>
    </row>
    <row r="4" spans="1:11" ht="9" customHeight="1" x14ac:dyDescent="0.25"/>
    <row r="5" spans="1:11" ht="16.5" customHeight="1" x14ac:dyDescent="0.25">
      <c r="A5" s="406" t="s">
        <v>0</v>
      </c>
      <c r="B5" s="406"/>
      <c r="C5" s="406"/>
      <c r="D5" s="406"/>
      <c r="E5" s="406"/>
      <c r="F5" s="406"/>
      <c r="G5" s="406"/>
      <c r="H5" s="406"/>
    </row>
    <row r="6" spans="1:11" ht="27.75" customHeight="1" x14ac:dyDescent="0.25">
      <c r="A6" s="109" t="s">
        <v>1</v>
      </c>
      <c r="B6" s="434">
        <f>'Main Menu'!G6</f>
        <v>0</v>
      </c>
      <c r="C6" s="434"/>
      <c r="D6" s="434"/>
      <c r="E6" s="18" t="s">
        <v>225</v>
      </c>
      <c r="F6" s="435" t="str">
        <f>'Main Menu'!B8</f>
        <v/>
      </c>
      <c r="G6" s="435"/>
      <c r="H6" s="435"/>
      <c r="K6">
        <f>B6</f>
        <v>0</v>
      </c>
    </row>
    <row r="7" spans="1:11" ht="3" customHeight="1" x14ac:dyDescent="0.25">
      <c r="B7" s="6"/>
      <c r="C7" s="37"/>
      <c r="D7" s="6"/>
      <c r="E7" s="15"/>
      <c r="F7" s="114"/>
      <c r="G7" s="114"/>
      <c r="H7" s="7"/>
    </row>
    <row r="8" spans="1:11" ht="18.75" customHeight="1" x14ac:dyDescent="0.25">
      <c r="A8" s="409" t="s">
        <v>31</v>
      </c>
      <c r="B8" s="409"/>
      <c r="C8" s="409"/>
      <c r="D8" s="409"/>
      <c r="E8" s="409"/>
      <c r="F8" s="409"/>
      <c r="G8" s="409"/>
      <c r="H8" s="409"/>
    </row>
    <row r="9" spans="1:11" s="2" customFormat="1" ht="27" customHeight="1" x14ac:dyDescent="0.25">
      <c r="A9" s="29" t="s">
        <v>2</v>
      </c>
      <c r="B9" s="410" t="s">
        <v>13</v>
      </c>
      <c r="C9" s="410"/>
      <c r="D9" s="113"/>
      <c r="E9" s="113" t="s">
        <v>14</v>
      </c>
      <c r="F9" s="113" t="s">
        <v>15</v>
      </c>
      <c r="G9" s="113" t="s">
        <v>15</v>
      </c>
      <c r="H9" s="31" t="s">
        <v>16</v>
      </c>
    </row>
    <row r="10" spans="1:11" s="2" customFormat="1" ht="2.25" customHeight="1" x14ac:dyDescent="0.25">
      <c r="A10" s="8"/>
      <c r="B10" s="9"/>
      <c r="C10" s="38"/>
      <c r="D10" s="9"/>
      <c r="E10" s="9"/>
      <c r="F10" s="14"/>
      <c r="G10" s="14"/>
      <c r="H10" s="19"/>
    </row>
    <row r="11" spans="1:11" ht="30" x14ac:dyDescent="0.25">
      <c r="A11" s="396" t="s">
        <v>3</v>
      </c>
      <c r="B11" s="32" t="s">
        <v>9</v>
      </c>
      <c r="C11" s="53" t="s">
        <v>10</v>
      </c>
      <c r="D11" s="54" t="s">
        <v>68</v>
      </c>
      <c r="E11" s="402"/>
      <c r="F11" s="403" t="e">
        <f>grd(C16)</f>
        <v>#VALUE!</v>
      </c>
      <c r="G11" s="393" t="e">
        <f>F11*0.45</f>
        <v>#VALUE!</v>
      </c>
      <c r="H11" s="393" t="e">
        <f>G11</f>
        <v>#VALUE!</v>
      </c>
    </row>
    <row r="12" spans="1:11" hidden="1" x14ac:dyDescent="0.25">
      <c r="A12" s="396"/>
      <c r="B12" s="11" t="str">
        <f>'Main Menu'!B14</f>
        <v>SY 2009-2010</v>
      </c>
      <c r="C12" s="39"/>
      <c r="D12" s="33">
        <f>'Main Menu'!D14</f>
        <v>990</v>
      </c>
      <c r="E12" s="402"/>
      <c r="F12" s="404"/>
      <c r="G12" s="394"/>
      <c r="H12" s="394"/>
    </row>
    <row r="13" spans="1:11" ht="18.75" customHeight="1" x14ac:dyDescent="0.25">
      <c r="A13" s="396"/>
      <c r="B13" s="11" t="str">
        <f>'Main Menu'!B15</f>
        <v/>
      </c>
      <c r="C13" s="40"/>
      <c r="D13" s="33" t="str">
        <f>'Main Menu'!D15</f>
        <v/>
      </c>
      <c r="E13" s="402"/>
      <c r="F13" s="404"/>
      <c r="G13" s="394"/>
      <c r="H13" s="394"/>
      <c r="K13" t="s">
        <v>17</v>
      </c>
    </row>
    <row r="14" spans="1:11" ht="20.25" customHeight="1" x14ac:dyDescent="0.25">
      <c r="A14" s="396"/>
      <c r="B14" s="11" t="str">
        <f>'Main Menu'!B16</f>
        <v/>
      </c>
      <c r="C14" s="40" t="e">
        <f>((D14-D13)/D13)*100</f>
        <v>#VALUE!</v>
      </c>
      <c r="D14" s="33" t="str">
        <f>'Main Menu'!D16</f>
        <v/>
      </c>
      <c r="E14" s="402"/>
      <c r="F14" s="404"/>
      <c r="G14" s="394"/>
      <c r="H14" s="394"/>
      <c r="K14" t="s">
        <v>18</v>
      </c>
    </row>
    <row r="15" spans="1:11" ht="19.5" customHeight="1" x14ac:dyDescent="0.25">
      <c r="A15" s="396"/>
      <c r="B15" s="11" t="str">
        <f>'Main Menu'!B17</f>
        <v/>
      </c>
      <c r="C15" s="40" t="e">
        <f>((D15-D14)/D14)*100</f>
        <v>#VALUE!</v>
      </c>
      <c r="D15" s="33" t="str">
        <f>'Main Menu'!D17</f>
        <v/>
      </c>
      <c r="E15" s="402"/>
      <c r="F15" s="404"/>
      <c r="G15" s="394"/>
      <c r="H15" s="394"/>
      <c r="K15" t="s">
        <v>19</v>
      </c>
    </row>
    <row r="16" spans="1:11" ht="32.25" customHeight="1" x14ac:dyDescent="0.25">
      <c r="A16" s="396"/>
      <c r="B16" s="112" t="s">
        <v>28</v>
      </c>
      <c r="C16" s="72" t="e">
        <f>AVERAGE(C14:C15)</f>
        <v>#VALUE!</v>
      </c>
      <c r="D16" s="13"/>
      <c r="E16" s="402"/>
      <c r="F16" s="405"/>
      <c r="G16" s="395"/>
      <c r="H16" s="395"/>
      <c r="I16" s="35"/>
      <c r="K16" t="s">
        <v>20</v>
      </c>
    </row>
    <row r="17" spans="1:14" ht="27" customHeight="1" x14ac:dyDescent="0.25">
      <c r="A17" s="396" t="s">
        <v>4</v>
      </c>
      <c r="B17" s="32" t="s">
        <v>11</v>
      </c>
      <c r="C17" s="53" t="s">
        <v>12</v>
      </c>
      <c r="D17" s="54" t="s">
        <v>69</v>
      </c>
      <c r="E17" s="397"/>
      <c r="F17" s="386" t="e">
        <f>IF(C22&gt;=5,"1",IF(C22&gt;=2,"2",IF(C22&lt;2,"3","0")))</f>
        <v>#VALUE!</v>
      </c>
      <c r="G17" s="400" t="e">
        <f>F17*0.0833</f>
        <v>#VALUE!</v>
      </c>
      <c r="H17" s="401" t="e">
        <f>SUM(G17:G34)</f>
        <v>#VALUE!</v>
      </c>
      <c r="K17" t="s">
        <v>21</v>
      </c>
    </row>
    <row r="18" spans="1:14" ht="15" hidden="1" customHeight="1" x14ac:dyDescent="0.25">
      <c r="A18" s="396"/>
      <c r="B18" s="11" t="str">
        <f>'Main Menu'!B20</f>
        <v>SY 2008-2009</v>
      </c>
      <c r="C18" s="39"/>
      <c r="D18" s="33">
        <f>'Main Menu'!D20</f>
        <v>0.02</v>
      </c>
      <c r="E18" s="398"/>
      <c r="F18" s="386"/>
      <c r="G18" s="400"/>
      <c r="H18" s="394"/>
      <c r="I18" s="43"/>
      <c r="J18" s="41"/>
    </row>
    <row r="19" spans="1:14" x14ac:dyDescent="0.25">
      <c r="A19" s="396"/>
      <c r="B19" s="11" t="str">
        <f>'Main Menu'!B21</f>
        <v/>
      </c>
      <c r="C19" s="40"/>
      <c r="D19" s="65" t="str">
        <f>'Main Menu'!D21</f>
        <v/>
      </c>
      <c r="E19" s="398"/>
      <c r="F19" s="386"/>
      <c r="G19" s="400"/>
      <c r="H19" s="394"/>
      <c r="I19" s="43"/>
      <c r="J19" s="40"/>
      <c r="K19" t="s">
        <v>22</v>
      </c>
    </row>
    <row r="20" spans="1:14" x14ac:dyDescent="0.25">
      <c r="A20" s="396"/>
      <c r="B20" s="11" t="str">
        <f>'Main Menu'!B22</f>
        <v/>
      </c>
      <c r="C20" s="40" t="e">
        <f>((D20-D19))</f>
        <v>#VALUE!</v>
      </c>
      <c r="D20" s="65" t="str">
        <f>'Main Menu'!D22</f>
        <v/>
      </c>
      <c r="E20" s="398"/>
      <c r="F20" s="386"/>
      <c r="G20" s="400"/>
      <c r="H20" s="394"/>
      <c r="I20" s="43"/>
      <c r="J20" s="40"/>
      <c r="K20" t="s">
        <v>23</v>
      </c>
    </row>
    <row r="21" spans="1:14" x14ac:dyDescent="0.25">
      <c r="A21" s="396"/>
      <c r="B21" s="11" t="str">
        <f>'Main Menu'!B23</f>
        <v/>
      </c>
      <c r="C21" s="40" t="e">
        <f>D21-D20</f>
        <v>#VALUE!</v>
      </c>
      <c r="D21" s="65" t="str">
        <f>'Main Menu'!D23</f>
        <v/>
      </c>
      <c r="E21" s="398"/>
      <c r="F21" s="386"/>
      <c r="G21" s="400"/>
      <c r="H21" s="394"/>
      <c r="I21" s="43"/>
      <c r="J21" s="40"/>
      <c r="K21" t="s">
        <v>24</v>
      </c>
    </row>
    <row r="22" spans="1:14" x14ac:dyDescent="0.25">
      <c r="A22" s="396"/>
      <c r="B22" s="112" t="s">
        <v>29</v>
      </c>
      <c r="C22" s="72" t="e">
        <f>(C20+C21)/2</f>
        <v>#VALUE!</v>
      </c>
      <c r="D22" s="66"/>
      <c r="E22" s="399"/>
      <c r="F22" s="386"/>
      <c r="G22" s="400"/>
      <c r="H22" s="394"/>
      <c r="I22" s="43"/>
      <c r="J22" s="41"/>
    </row>
    <row r="23" spans="1:14" ht="30" x14ac:dyDescent="0.25">
      <c r="A23" s="396"/>
      <c r="B23" s="32" t="s">
        <v>5</v>
      </c>
      <c r="C23" s="53" t="s">
        <v>10</v>
      </c>
      <c r="D23" s="53" t="s">
        <v>70</v>
      </c>
      <c r="E23" s="402"/>
      <c r="F23" s="403">
        <f>N28</f>
        <v>3</v>
      </c>
      <c r="G23" s="400">
        <f>F23*0.0833</f>
        <v>0.24990000000000001</v>
      </c>
      <c r="H23" s="394"/>
      <c r="K23" t="s">
        <v>25</v>
      </c>
    </row>
    <row r="24" spans="1:14" hidden="1" x14ac:dyDescent="0.25">
      <c r="A24" s="396"/>
      <c r="B24" s="11" t="str">
        <f>'Main Menu'!B26</f>
        <v>SY 2008-2009</v>
      </c>
      <c r="C24" s="39"/>
      <c r="D24" s="39">
        <f>'Main Menu'!D26</f>
        <v>65</v>
      </c>
      <c r="E24" s="402"/>
      <c r="F24" s="404"/>
      <c r="G24" s="400"/>
      <c r="H24" s="394"/>
    </row>
    <row r="25" spans="1:14" x14ac:dyDescent="0.25">
      <c r="A25" s="396"/>
      <c r="B25" s="11" t="str">
        <f>'Main Menu'!B27</f>
        <v/>
      </c>
      <c r="C25" s="40"/>
      <c r="D25" s="63" t="str">
        <f>'Main Menu'!D27</f>
        <v/>
      </c>
      <c r="E25" s="402"/>
      <c r="F25" s="404"/>
      <c r="G25" s="400"/>
      <c r="H25" s="394"/>
      <c r="K25" t="s">
        <v>26</v>
      </c>
      <c r="N25" t="str">
        <f>IF(D25&gt;=95,"3","0")</f>
        <v>3</v>
      </c>
    </row>
    <row r="26" spans="1:14" x14ac:dyDescent="0.25">
      <c r="A26" s="396"/>
      <c r="B26" s="11" t="str">
        <f>'Main Menu'!B28</f>
        <v/>
      </c>
      <c r="C26" s="40"/>
      <c r="D26" s="63" t="str">
        <f>'Main Menu'!D28</f>
        <v/>
      </c>
      <c r="E26" s="402"/>
      <c r="F26" s="404"/>
      <c r="G26" s="400"/>
      <c r="H26" s="394"/>
      <c r="K26" t="s">
        <v>27</v>
      </c>
      <c r="N26" t="str">
        <f>IF(D26&gt;=95,"3","0")</f>
        <v>3</v>
      </c>
    </row>
    <row r="27" spans="1:14" x14ac:dyDescent="0.25">
      <c r="A27" s="396"/>
      <c r="B27" s="11" t="str">
        <f>'Main Menu'!B29</f>
        <v/>
      </c>
      <c r="C27" s="40"/>
      <c r="D27" s="63" t="str">
        <f>'Main Menu'!D29</f>
        <v/>
      </c>
      <c r="E27" s="402"/>
      <c r="F27" s="404"/>
      <c r="G27" s="400"/>
      <c r="H27" s="394"/>
      <c r="N27" t="str">
        <f>IF(D27&gt;=95,"3","0")</f>
        <v>3</v>
      </c>
    </row>
    <row r="28" spans="1:14" x14ac:dyDescent="0.25">
      <c r="A28" s="396"/>
      <c r="B28" s="116" t="s">
        <v>28</v>
      </c>
      <c r="C28" s="117"/>
      <c r="D28" s="118"/>
      <c r="E28" s="402"/>
      <c r="F28" s="405"/>
      <c r="G28" s="400"/>
      <c r="H28" s="394"/>
      <c r="N28">
        <f>(N25+N26+N27)/3</f>
        <v>3</v>
      </c>
    </row>
    <row r="29" spans="1:14" ht="30" x14ac:dyDescent="0.25">
      <c r="A29" s="396"/>
      <c r="B29" s="32" t="s">
        <v>6</v>
      </c>
      <c r="C29" s="53" t="s">
        <v>10</v>
      </c>
      <c r="D29" s="53" t="s">
        <v>71</v>
      </c>
      <c r="E29" s="402"/>
      <c r="F29" s="403" t="str">
        <f>IF(C34&gt;=5,"1",IF(C34&gt;=7,"2",IF(C34&gt;=10,"3","0")))</f>
        <v>0</v>
      </c>
      <c r="G29" s="400">
        <f>F29*0.0834</f>
        <v>0</v>
      </c>
      <c r="H29" s="394"/>
    </row>
    <row r="30" spans="1:14" hidden="1" x14ac:dyDescent="0.25">
      <c r="A30" s="396"/>
      <c r="B30" s="11" t="str">
        <f>'Main Menu'!B32</f>
        <v>SY 2008-2009</v>
      </c>
      <c r="C30" s="39"/>
      <c r="D30" s="39">
        <f>'Main Menu'!D32</f>
        <v>58</v>
      </c>
      <c r="E30" s="402"/>
      <c r="F30" s="404"/>
      <c r="G30" s="400"/>
      <c r="H30" s="394"/>
    </row>
    <row r="31" spans="1:14" x14ac:dyDescent="0.25">
      <c r="A31" s="396"/>
      <c r="B31" s="11" t="str">
        <f>'Main Menu'!B33</f>
        <v/>
      </c>
      <c r="C31" s="40"/>
      <c r="D31" s="63">
        <f>'Main Menu'!D33</f>
        <v>95</v>
      </c>
      <c r="E31" s="402"/>
      <c r="F31" s="404"/>
      <c r="G31" s="400"/>
      <c r="H31" s="394"/>
    </row>
    <row r="32" spans="1:14" x14ac:dyDescent="0.25">
      <c r="A32" s="396"/>
      <c r="B32" s="11" t="str">
        <f>'Main Menu'!B34</f>
        <v/>
      </c>
      <c r="C32" s="40">
        <f>(D32-D31)/D31*100</f>
        <v>1.0526315789473684</v>
      </c>
      <c r="D32" s="63">
        <f>'Main Menu'!D34</f>
        <v>96</v>
      </c>
      <c r="E32" s="402"/>
      <c r="F32" s="404"/>
      <c r="G32" s="400"/>
      <c r="H32" s="394"/>
    </row>
    <row r="33" spans="1:16" x14ac:dyDescent="0.25">
      <c r="A33" s="396"/>
      <c r="B33" s="11" t="str">
        <f>'Main Menu'!B35</f>
        <v/>
      </c>
      <c r="C33" s="40">
        <f>(D33-D32)/D32*100</f>
        <v>-12.791666666666668</v>
      </c>
      <c r="D33" s="63">
        <f>'Main Menu'!D35</f>
        <v>83.72</v>
      </c>
      <c r="E33" s="402"/>
      <c r="F33" s="404"/>
      <c r="G33" s="400"/>
      <c r="H33" s="394"/>
    </row>
    <row r="34" spans="1:16" x14ac:dyDescent="0.25">
      <c r="A34" s="396"/>
      <c r="B34" s="112" t="s">
        <v>28</v>
      </c>
      <c r="C34" s="72">
        <f>(C32+C33)/2</f>
        <v>-5.8695175438596499</v>
      </c>
      <c r="D34" s="40"/>
      <c r="E34" s="402"/>
      <c r="F34" s="405"/>
      <c r="G34" s="400"/>
      <c r="H34" s="395"/>
    </row>
    <row r="35" spans="1:16" ht="36" customHeight="1" x14ac:dyDescent="0.25">
      <c r="A35" s="396" t="s">
        <v>8</v>
      </c>
      <c r="B35" s="32" t="s">
        <v>7</v>
      </c>
      <c r="C35" s="64" t="s">
        <v>10</v>
      </c>
      <c r="D35" s="64" t="s">
        <v>7</v>
      </c>
      <c r="E35" s="402"/>
      <c r="F35" s="403">
        <f>P40</f>
        <v>3</v>
      </c>
      <c r="G35" s="393">
        <f>F35*0.3</f>
        <v>0.89999999999999991</v>
      </c>
      <c r="H35" s="393">
        <f>G35</f>
        <v>0.89999999999999991</v>
      </c>
    </row>
    <row r="36" spans="1:16" hidden="1" x14ac:dyDescent="0.25">
      <c r="A36" s="396"/>
      <c r="B36" s="11" t="str">
        <f>'Main Menu'!B38</f>
        <v>SY 2008-2009</v>
      </c>
      <c r="C36" s="63"/>
      <c r="D36" s="63">
        <f>'Main Menu'!D38</f>
        <v>56</v>
      </c>
      <c r="E36" s="402"/>
      <c r="F36" s="404"/>
      <c r="G36" s="394"/>
      <c r="H36" s="394"/>
    </row>
    <row r="37" spans="1:16" ht="25.5" customHeight="1" x14ac:dyDescent="0.25">
      <c r="A37" s="396"/>
      <c r="B37" s="11" t="str">
        <f>'Main Menu'!B39</f>
        <v/>
      </c>
      <c r="C37" s="40"/>
      <c r="D37" s="63" t="str">
        <f>'Main Menu'!D39</f>
        <v/>
      </c>
      <c r="E37" s="402"/>
      <c r="F37" s="404"/>
      <c r="G37" s="394"/>
      <c r="H37" s="394"/>
      <c r="P37" t="str">
        <f>IF(D37&gt;=75,"3","0")</f>
        <v>3</v>
      </c>
    </row>
    <row r="38" spans="1:16" ht="27.75" customHeight="1" x14ac:dyDescent="0.25">
      <c r="A38" s="396"/>
      <c r="B38" s="11" t="str">
        <f>'Main Menu'!B40</f>
        <v/>
      </c>
      <c r="C38" s="40"/>
      <c r="D38" s="63" t="str">
        <f>'Main Menu'!D40</f>
        <v/>
      </c>
      <c r="E38" s="402"/>
      <c r="F38" s="404"/>
      <c r="G38" s="394"/>
      <c r="H38" s="394"/>
      <c r="P38" t="str">
        <f>IF(D38&gt;=75,"3","0")</f>
        <v>3</v>
      </c>
    </row>
    <row r="39" spans="1:16" ht="25.5" customHeight="1" x14ac:dyDescent="0.25">
      <c r="A39" s="396"/>
      <c r="B39" s="11" t="str">
        <f>'Main Menu'!B41</f>
        <v/>
      </c>
      <c r="C39" s="40"/>
      <c r="D39" s="63" t="str">
        <f>'Main Menu'!D41</f>
        <v/>
      </c>
      <c r="E39" s="402"/>
      <c r="F39" s="404"/>
      <c r="G39" s="394"/>
      <c r="H39" s="394"/>
      <c r="P39" t="str">
        <f>IF(D39&gt;=75,"3","0")</f>
        <v>3</v>
      </c>
    </row>
    <row r="40" spans="1:16" ht="25.5" customHeight="1" x14ac:dyDescent="0.25">
      <c r="A40" s="396"/>
      <c r="B40" s="116" t="s">
        <v>28</v>
      </c>
      <c r="C40" s="117"/>
      <c r="D40" s="118"/>
      <c r="E40" s="402"/>
      <c r="F40" s="405"/>
      <c r="G40" s="395"/>
      <c r="H40" s="395"/>
      <c r="P40">
        <f>(P37+P38+P39)/3</f>
        <v>3</v>
      </c>
    </row>
    <row r="41" spans="1:16" ht="13.5" customHeight="1" x14ac:dyDescent="0.25">
      <c r="A41" s="389" t="s">
        <v>32</v>
      </c>
      <c r="B41" s="390"/>
      <c r="C41" s="390"/>
      <c r="D41" s="390"/>
      <c r="E41" s="391"/>
      <c r="F41" s="25"/>
      <c r="G41" s="24"/>
      <c r="H41" s="23" t="e">
        <f>SUM(H11:H40)</f>
        <v>#VALUE!</v>
      </c>
    </row>
    <row r="42" spans="1:16" ht="8.25" customHeight="1" x14ac:dyDescent="0.25">
      <c r="A42" s="20"/>
      <c r="C42" s="42"/>
      <c r="D42" s="26"/>
    </row>
    <row r="43" spans="1:16" ht="13.5" customHeight="1" x14ac:dyDescent="0.25">
      <c r="A43" s="392" t="s">
        <v>43</v>
      </c>
      <c r="B43" s="392"/>
      <c r="C43" s="392"/>
      <c r="D43" s="392"/>
      <c r="E43" s="392"/>
      <c r="F43" s="392"/>
      <c r="G43" s="392"/>
      <c r="H43" s="392"/>
    </row>
    <row r="44" spans="1:16" ht="22.5" customHeight="1" x14ac:dyDescent="0.25">
      <c r="A44" s="359" t="s">
        <v>44</v>
      </c>
      <c r="B44" s="359"/>
      <c r="C44" s="359"/>
      <c r="D44" s="359"/>
      <c r="E44" s="359"/>
      <c r="F44" s="359"/>
      <c r="G44" s="359"/>
      <c r="H44" s="359"/>
    </row>
    <row r="45" spans="1:16" ht="26.25" customHeight="1" x14ac:dyDescent="0.25">
      <c r="A45" s="377" t="s">
        <v>45</v>
      </c>
      <c r="B45" s="377"/>
      <c r="C45" s="378" t="s">
        <v>51</v>
      </c>
      <c r="D45" s="379"/>
      <c r="E45" s="377" t="s">
        <v>52</v>
      </c>
      <c r="F45" s="377"/>
      <c r="G45" s="381" t="s">
        <v>16</v>
      </c>
      <c r="H45" s="382"/>
    </row>
    <row r="46" spans="1:16" x14ac:dyDescent="0.25">
      <c r="A46" s="373" t="s">
        <v>46</v>
      </c>
      <c r="B46" s="373"/>
      <c r="C46" s="374">
        <v>0.3</v>
      </c>
      <c r="D46" s="375"/>
      <c r="E46" s="376">
        <f>'Document Analysis, Obs. Discuss'!AP71</f>
        <v>0.6</v>
      </c>
      <c r="F46" s="386"/>
      <c r="G46" s="387">
        <f>E46*0.3</f>
        <v>0.18</v>
      </c>
      <c r="H46" s="388"/>
    </row>
    <row r="47" spans="1:16" x14ac:dyDescent="0.25">
      <c r="A47" s="373" t="s">
        <v>47</v>
      </c>
      <c r="B47" s="373"/>
      <c r="C47" s="374">
        <v>0.3</v>
      </c>
      <c r="D47" s="375"/>
      <c r="E47" s="376">
        <f>'Document Analysis, Obs. Discuss'!AP72</f>
        <v>0</v>
      </c>
      <c r="F47" s="386"/>
      <c r="G47" s="387">
        <f>E47*0.3</f>
        <v>0</v>
      </c>
      <c r="H47" s="388"/>
    </row>
    <row r="48" spans="1:16" x14ac:dyDescent="0.25">
      <c r="A48" s="373" t="s">
        <v>48</v>
      </c>
      <c r="B48" s="373"/>
      <c r="C48" s="374">
        <v>0.25</v>
      </c>
      <c r="D48" s="375"/>
      <c r="E48" s="376">
        <f>'Document Analysis, Obs. Discuss'!AP73</f>
        <v>0</v>
      </c>
      <c r="F48" s="386"/>
      <c r="G48" s="387">
        <f>E48*0.25</f>
        <v>0</v>
      </c>
      <c r="H48" s="388"/>
    </row>
    <row r="49" spans="1:8" x14ac:dyDescent="0.25">
      <c r="A49" s="373" t="s">
        <v>49</v>
      </c>
      <c r="B49" s="373"/>
      <c r="C49" s="374">
        <v>0.15</v>
      </c>
      <c r="D49" s="375"/>
      <c r="E49" s="376">
        <f>'Document Analysis, Obs. Discuss'!AP74</f>
        <v>0</v>
      </c>
      <c r="F49" s="386"/>
      <c r="G49" s="387">
        <f>E49*0.15</f>
        <v>0</v>
      </c>
      <c r="H49" s="388"/>
    </row>
    <row r="50" spans="1:8" x14ac:dyDescent="0.25">
      <c r="A50" s="354" t="s">
        <v>50</v>
      </c>
      <c r="B50" s="355"/>
      <c r="C50" s="355"/>
      <c r="D50" s="355"/>
      <c r="E50" s="355"/>
      <c r="F50" s="356"/>
      <c r="G50" s="357">
        <f>SUM(G46:G49)</f>
        <v>0.18</v>
      </c>
      <c r="H50" s="358"/>
    </row>
    <row r="51" spans="1:8" s="50" customFormat="1" ht="12.75" customHeight="1" x14ac:dyDescent="0.25">
      <c r="A51" s="52" t="s">
        <v>33</v>
      </c>
      <c r="B51" s="45"/>
      <c r="C51" s="46" t="s">
        <v>34</v>
      </c>
      <c r="D51" s="103"/>
      <c r="E51" s="48"/>
      <c r="F51" s="48"/>
      <c r="G51" s="49"/>
      <c r="H51" s="49"/>
    </row>
    <row r="52" spans="1:8" s="50" customFormat="1" ht="12.75" customHeight="1" x14ac:dyDescent="0.25">
      <c r="A52" s="51"/>
      <c r="B52" s="45"/>
      <c r="C52" s="46" t="s">
        <v>35</v>
      </c>
      <c r="D52" s="103"/>
      <c r="E52" s="48"/>
      <c r="F52" s="48"/>
      <c r="G52" s="49"/>
      <c r="H52" s="49"/>
    </row>
    <row r="53" spans="1:8" s="50" customFormat="1" ht="12.75" customHeight="1" x14ac:dyDescent="0.25">
      <c r="A53" s="51"/>
      <c r="B53" s="45"/>
      <c r="C53" s="46" t="s">
        <v>36</v>
      </c>
      <c r="D53" s="103"/>
      <c r="E53" s="48"/>
      <c r="F53" s="48"/>
      <c r="G53" s="49"/>
      <c r="H53" s="49"/>
    </row>
    <row r="54" spans="1:8" ht="15.75" customHeight="1" x14ac:dyDescent="0.25">
      <c r="A54" s="21" t="s">
        <v>37</v>
      </c>
      <c r="B54" s="383" t="s">
        <v>38</v>
      </c>
      <c r="C54" s="384"/>
      <c r="D54" s="385"/>
      <c r="E54" s="383" t="s">
        <v>39</v>
      </c>
      <c r="F54" s="385"/>
    </row>
    <row r="55" spans="1:8" x14ac:dyDescent="0.25">
      <c r="B55" s="360" t="s">
        <v>40</v>
      </c>
      <c r="C55" s="361"/>
      <c r="D55" s="362"/>
      <c r="E55" s="360" t="s">
        <v>34</v>
      </c>
      <c r="F55" s="362"/>
    </row>
    <row r="56" spans="1:8" x14ac:dyDescent="0.25">
      <c r="B56" s="360" t="s">
        <v>41</v>
      </c>
      <c r="C56" s="361"/>
      <c r="D56" s="362"/>
      <c r="E56" s="360" t="s">
        <v>35</v>
      </c>
      <c r="F56" s="362"/>
    </row>
    <row r="57" spans="1:8" x14ac:dyDescent="0.25">
      <c r="B57" s="360" t="s">
        <v>42</v>
      </c>
      <c r="C57" s="361"/>
      <c r="D57" s="362"/>
      <c r="E57" s="360" t="s">
        <v>36</v>
      </c>
      <c r="F57" s="362"/>
    </row>
    <row r="58" spans="1:8" x14ac:dyDescent="0.25">
      <c r="B58" s="44"/>
      <c r="C58" s="44"/>
      <c r="D58" s="44"/>
      <c r="E58" s="44"/>
      <c r="F58" s="44"/>
    </row>
    <row r="59" spans="1:8" x14ac:dyDescent="0.25">
      <c r="B59" s="44"/>
      <c r="C59" s="44"/>
      <c r="D59" s="44"/>
      <c r="E59" s="44"/>
      <c r="F59" s="44"/>
    </row>
    <row r="60" spans="1:8" x14ac:dyDescent="0.25">
      <c r="B60" s="44"/>
      <c r="C60" s="44"/>
      <c r="D60" s="44"/>
      <c r="E60" s="44"/>
      <c r="F60" s="44"/>
    </row>
    <row r="61" spans="1:8" x14ac:dyDescent="0.25">
      <c r="B61" s="44"/>
      <c r="C61" s="44"/>
      <c r="D61" s="44"/>
      <c r="E61" s="44"/>
      <c r="F61" s="44"/>
    </row>
    <row r="62" spans="1:8" x14ac:dyDescent="0.25">
      <c r="B62" s="44"/>
      <c r="C62" s="44"/>
      <c r="D62" s="44"/>
      <c r="E62" s="44"/>
      <c r="F62" s="44"/>
    </row>
    <row r="63" spans="1:8" x14ac:dyDescent="0.25">
      <c r="B63" s="44"/>
      <c r="C63" s="44"/>
      <c r="D63" s="44"/>
      <c r="E63" s="44"/>
      <c r="F63" s="44"/>
    </row>
    <row r="65" spans="1:15" ht="19.5" customHeight="1" x14ac:dyDescent="0.25">
      <c r="A65" s="359" t="s">
        <v>53</v>
      </c>
      <c r="B65" s="359"/>
      <c r="C65" s="359"/>
      <c r="D65" s="359"/>
      <c r="E65" s="359"/>
      <c r="F65" s="359"/>
      <c r="G65" s="359"/>
      <c r="H65" s="359"/>
    </row>
    <row r="66" spans="1:15" ht="30" customHeight="1" x14ac:dyDescent="0.25">
      <c r="A66" s="377" t="s">
        <v>54</v>
      </c>
      <c r="B66" s="377"/>
      <c r="C66" s="378" t="s">
        <v>51</v>
      </c>
      <c r="D66" s="379"/>
      <c r="E66" s="377" t="s">
        <v>15</v>
      </c>
      <c r="F66" s="377"/>
      <c r="G66" s="381" t="s">
        <v>16</v>
      </c>
      <c r="H66" s="382"/>
    </row>
    <row r="67" spans="1:15" x14ac:dyDescent="0.25">
      <c r="A67" s="373" t="s">
        <v>55</v>
      </c>
      <c r="B67" s="373"/>
      <c r="C67" s="374">
        <v>0.6</v>
      </c>
      <c r="D67" s="375"/>
      <c r="E67" s="376" t="e">
        <f>H41</f>
        <v>#VALUE!</v>
      </c>
      <c r="F67" s="376"/>
      <c r="G67" s="365" t="e">
        <f>C67*E67</f>
        <v>#VALUE!</v>
      </c>
      <c r="H67" s="366"/>
      <c r="N67" t="s">
        <v>180</v>
      </c>
      <c r="O67" s="43" t="e">
        <f>E67</f>
        <v>#VALUE!</v>
      </c>
    </row>
    <row r="68" spans="1:15" x14ac:dyDescent="0.25">
      <c r="A68" s="373" t="s">
        <v>57</v>
      </c>
      <c r="B68" s="373"/>
      <c r="C68" s="374">
        <v>0.4</v>
      </c>
      <c r="D68" s="375"/>
      <c r="E68" s="380">
        <f>G50</f>
        <v>0.18</v>
      </c>
      <c r="F68" s="380"/>
      <c r="G68" s="365">
        <f>C68*E68</f>
        <v>7.1999999999999995E-2</v>
      </c>
      <c r="H68" s="366"/>
      <c r="N68" t="s">
        <v>181</v>
      </c>
      <c r="O68" s="43">
        <f>E68</f>
        <v>0.18</v>
      </c>
    </row>
    <row r="69" spans="1:15" x14ac:dyDescent="0.25">
      <c r="A69" s="354" t="s">
        <v>56</v>
      </c>
      <c r="B69" s="355"/>
      <c r="C69" s="355"/>
      <c r="D69" s="355"/>
      <c r="E69" s="355"/>
      <c r="F69" s="356"/>
      <c r="G69" s="357" t="e">
        <f>SUM(G67:G68)</f>
        <v>#VALUE!</v>
      </c>
      <c r="H69" s="358"/>
      <c r="N69" t="s">
        <v>182</v>
      </c>
      <c r="O69" s="43" t="e">
        <f>G69</f>
        <v>#VALUE!</v>
      </c>
    </row>
    <row r="70" spans="1:15" ht="9.75" customHeight="1" x14ac:dyDescent="0.25"/>
    <row r="71" spans="1:15" x14ac:dyDescent="0.25">
      <c r="A71" s="28" t="s">
        <v>33</v>
      </c>
    </row>
    <row r="72" spans="1:15" x14ac:dyDescent="0.25">
      <c r="B72" s="27" t="s">
        <v>58</v>
      </c>
    </row>
    <row r="73" spans="1:15" x14ac:dyDescent="0.25">
      <c r="B73" s="27" t="s">
        <v>59</v>
      </c>
    </row>
    <row r="74" spans="1:15" x14ac:dyDescent="0.25">
      <c r="B74" s="27" t="s">
        <v>60</v>
      </c>
    </row>
    <row r="76" spans="1:15" ht="19.5" customHeight="1" x14ac:dyDescent="0.25">
      <c r="A76" s="359" t="s">
        <v>61</v>
      </c>
      <c r="B76" s="359"/>
      <c r="C76" s="359"/>
      <c r="D76" s="359"/>
      <c r="E76" s="359"/>
      <c r="F76" s="359"/>
      <c r="G76" s="359"/>
      <c r="H76" s="359"/>
    </row>
    <row r="77" spans="1:15" ht="15.75" customHeight="1" x14ac:dyDescent="0.25">
      <c r="B77" s="367" t="s">
        <v>38</v>
      </c>
      <c r="C77" s="368"/>
      <c r="D77" s="369"/>
      <c r="E77" s="370" t="s">
        <v>39</v>
      </c>
      <c r="F77" s="370"/>
    </row>
    <row r="78" spans="1:15" x14ac:dyDescent="0.25">
      <c r="B78" s="360" t="s">
        <v>40</v>
      </c>
      <c r="C78" s="361"/>
      <c r="D78" s="362"/>
      <c r="E78" s="363" t="s">
        <v>62</v>
      </c>
      <c r="F78" s="363"/>
    </row>
    <row r="79" spans="1:15" x14ac:dyDescent="0.25">
      <c r="B79" s="360" t="s">
        <v>41</v>
      </c>
      <c r="C79" s="361"/>
      <c r="D79" s="362"/>
      <c r="E79" s="363" t="s">
        <v>63</v>
      </c>
      <c r="F79" s="363"/>
    </row>
    <row r="80" spans="1:15" x14ac:dyDescent="0.25">
      <c r="B80" s="360" t="s">
        <v>42</v>
      </c>
      <c r="C80" s="361"/>
      <c r="D80" s="362"/>
      <c r="E80" s="363" t="s">
        <v>64</v>
      </c>
      <c r="F80" s="363"/>
    </row>
    <row r="81" spans="1:8" x14ac:dyDescent="0.25">
      <c r="B81" s="44"/>
      <c r="C81" s="44"/>
      <c r="D81" s="44"/>
      <c r="E81" s="44"/>
      <c r="F81" s="44"/>
    </row>
    <row r="82" spans="1:8" ht="15" customHeight="1" x14ac:dyDescent="0.25">
      <c r="A82" s="55" t="s">
        <v>72</v>
      </c>
      <c r="B82" s="364" t="e">
        <f>IF(G69&lt;1.5,"Developing level- Structures and mechanisms with acceptable level and extent of community participation and impact on learning outcomes.",IF(G69&lt;2.5,"Maturing level - Introducing and sustaining continuous improvement process that integrates wider community participation and improve sinificantly performance and learning outcomes.",IF(G69&lt;3,"Advanced level - Ensuring the production of intended outputs/outcomes and meeting all standards of a system fully integrated in the local community and is self-renewing and self-sustaining.","")))</f>
        <v>#VALUE!</v>
      </c>
      <c r="C82" s="364"/>
      <c r="D82" s="364"/>
      <c r="E82" s="364"/>
      <c r="F82" s="364"/>
      <c r="G82" s="364"/>
      <c r="H82" s="364"/>
    </row>
    <row r="83" spans="1:8" x14ac:dyDescent="0.25">
      <c r="B83" s="364"/>
      <c r="C83" s="364"/>
      <c r="D83" s="364"/>
      <c r="E83" s="364"/>
      <c r="F83" s="364"/>
      <c r="G83" s="364"/>
      <c r="H83" s="364"/>
    </row>
    <row r="84" spans="1:8" x14ac:dyDescent="0.25">
      <c r="B84" s="364"/>
      <c r="C84" s="364"/>
      <c r="D84" s="364"/>
      <c r="E84" s="364"/>
      <c r="F84" s="364"/>
      <c r="G84" s="364"/>
      <c r="H84" s="364"/>
    </row>
    <row r="85" spans="1:8" x14ac:dyDescent="0.25">
      <c r="B85" s="364"/>
      <c r="C85" s="364"/>
      <c r="D85" s="364"/>
      <c r="E85" s="364"/>
      <c r="F85" s="364"/>
      <c r="G85" s="364"/>
      <c r="H85" s="364"/>
    </row>
    <row r="86" spans="1:8" x14ac:dyDescent="0.25">
      <c r="B86" s="61"/>
      <c r="C86" s="61"/>
      <c r="D86" s="61"/>
      <c r="E86" s="61"/>
      <c r="F86" s="61"/>
      <c r="G86" s="61"/>
      <c r="H86" s="61"/>
    </row>
    <row r="87" spans="1:8" x14ac:dyDescent="0.25">
      <c r="B87" s="61"/>
      <c r="C87" s="61"/>
      <c r="D87" s="61"/>
      <c r="E87" s="61"/>
      <c r="F87" s="61"/>
      <c r="G87" s="61"/>
      <c r="H87" s="61"/>
    </row>
    <row r="88" spans="1:8" x14ac:dyDescent="0.25">
      <c r="B88" s="61"/>
      <c r="C88" s="61"/>
      <c r="D88" s="61"/>
      <c r="E88" s="61"/>
      <c r="F88" s="61"/>
      <c r="G88" s="61"/>
      <c r="H88" s="61"/>
    </row>
    <row r="89" spans="1:8" x14ac:dyDescent="0.25">
      <c r="B89" s="61"/>
      <c r="C89" s="61"/>
      <c r="D89" s="61"/>
      <c r="E89" s="61"/>
      <c r="F89" s="61"/>
      <c r="G89" s="61"/>
      <c r="H89" s="61"/>
    </row>
    <row r="90" spans="1:8" x14ac:dyDescent="0.25">
      <c r="B90" s="61"/>
      <c r="C90" s="61"/>
      <c r="D90" s="61"/>
      <c r="E90" s="61"/>
      <c r="F90" s="61"/>
      <c r="G90" s="61"/>
      <c r="H90" s="61"/>
    </row>
    <row r="91" spans="1:8" x14ac:dyDescent="0.25">
      <c r="B91" s="61"/>
      <c r="C91" s="61"/>
      <c r="D91" s="61"/>
      <c r="E91" s="61"/>
      <c r="F91" s="61"/>
      <c r="G91" s="61"/>
      <c r="H91" s="61"/>
    </row>
    <row r="92" spans="1:8" x14ac:dyDescent="0.25">
      <c r="B92" s="61"/>
      <c r="C92" s="61"/>
      <c r="D92" s="61"/>
      <c r="E92" s="61"/>
      <c r="F92" s="61"/>
      <c r="G92" s="61"/>
      <c r="H92" s="61"/>
    </row>
    <row r="93" spans="1:8" x14ac:dyDescent="0.25">
      <c r="B93" s="61"/>
      <c r="C93" s="61"/>
      <c r="D93" s="61"/>
      <c r="E93" s="61"/>
      <c r="F93" s="61"/>
      <c r="G93" s="61"/>
      <c r="H93" s="61"/>
    </row>
    <row r="94" spans="1:8" x14ac:dyDescent="0.25">
      <c r="B94" s="61"/>
      <c r="C94" s="61"/>
      <c r="D94" s="61"/>
      <c r="E94" s="61"/>
      <c r="F94" s="61"/>
      <c r="G94" s="61"/>
      <c r="H94" s="61"/>
    </row>
    <row r="95" spans="1:8" x14ac:dyDescent="0.25">
      <c r="B95" s="61"/>
      <c r="C95" s="61"/>
      <c r="D95" s="61"/>
      <c r="E95" s="61"/>
      <c r="F95" s="61"/>
      <c r="G95" s="61"/>
      <c r="H95" s="61"/>
    </row>
    <row r="96" spans="1:8" x14ac:dyDescent="0.25">
      <c r="B96" s="61"/>
      <c r="C96" s="61"/>
      <c r="D96" s="61"/>
      <c r="E96" s="61"/>
      <c r="F96" s="61"/>
      <c r="G96" s="61"/>
      <c r="H96" s="61"/>
    </row>
    <row r="97" spans="1:8" x14ac:dyDescent="0.25">
      <c r="B97" s="61"/>
      <c r="C97" s="61"/>
      <c r="D97" s="61"/>
      <c r="E97" s="61"/>
      <c r="F97" s="61"/>
      <c r="G97" s="61"/>
      <c r="H97" s="61"/>
    </row>
    <row r="98" spans="1:8" x14ac:dyDescent="0.25">
      <c r="B98" s="61"/>
      <c r="C98" s="61"/>
      <c r="D98" s="61"/>
      <c r="E98" s="61"/>
      <c r="F98" s="61"/>
      <c r="G98" s="61"/>
      <c r="H98" s="61"/>
    </row>
    <row r="99" spans="1:8" x14ac:dyDescent="0.25">
      <c r="B99" s="59"/>
      <c r="C99" s="59"/>
      <c r="D99" s="59"/>
      <c r="E99" s="59"/>
      <c r="F99" s="59"/>
      <c r="G99" s="59"/>
      <c r="H99" s="59"/>
    </row>
    <row r="100" spans="1:8" x14ac:dyDescent="0.25">
      <c r="A100" s="22" t="s">
        <v>65</v>
      </c>
    </row>
    <row r="101" spans="1:8" x14ac:dyDescent="0.25">
      <c r="B101" s="353">
        <f>'Input Menu'!B51</f>
        <v>0</v>
      </c>
      <c r="C101" s="353"/>
      <c r="D101" s="111"/>
      <c r="E101" s="353">
        <f>'Input Menu'!B52</f>
        <v>0</v>
      </c>
      <c r="F101" s="353"/>
    </row>
    <row r="102" spans="1:8" x14ac:dyDescent="0.25">
      <c r="B102" s="351" t="s">
        <v>67</v>
      </c>
      <c r="C102" s="351"/>
      <c r="E102" s="351" t="s">
        <v>67</v>
      </c>
      <c r="F102" s="351"/>
    </row>
    <row r="105" spans="1:8" x14ac:dyDescent="0.25">
      <c r="B105" s="351">
        <f>'Input Menu'!B53</f>
        <v>0</v>
      </c>
      <c r="C105" s="351"/>
      <c r="E105" s="413">
        <f>'Input Menu'!B54</f>
        <v>0</v>
      </c>
      <c r="F105" s="413"/>
    </row>
    <row r="106" spans="1:8" x14ac:dyDescent="0.25">
      <c r="B106" s="351" t="s">
        <v>67</v>
      </c>
      <c r="C106" s="351"/>
      <c r="E106" s="351" t="s">
        <v>67</v>
      </c>
      <c r="F106" s="351"/>
    </row>
    <row r="107" spans="1:8" x14ac:dyDescent="0.25">
      <c r="E107" s="110"/>
      <c r="F107" s="110"/>
    </row>
    <row r="110" spans="1:8" x14ac:dyDescent="0.25">
      <c r="B110" s="351">
        <f>'Input Menu'!B50</f>
        <v>0</v>
      </c>
      <c r="C110" s="351"/>
      <c r="D110" s="351"/>
      <c r="E110" s="351"/>
      <c r="F110" s="351"/>
    </row>
    <row r="111" spans="1:8" x14ac:dyDescent="0.25">
      <c r="B111" s="351" t="s">
        <v>66</v>
      </c>
      <c r="C111" s="351"/>
      <c r="D111" s="351"/>
      <c r="E111" s="351"/>
      <c r="F111" s="351"/>
    </row>
    <row r="112" spans="1:8" ht="60" customHeight="1" x14ac:dyDescent="0.25">
      <c r="A112" s="102" t="e">
        <f>'Main Menu'!#REF!</f>
        <v>#REF!</v>
      </c>
      <c r="B112" s="102"/>
      <c r="C112" s="102"/>
    </row>
  </sheetData>
  <sheetProtection password="C542" sheet="1" objects="1" scenarios="1"/>
  <protectedRanges>
    <protectedRange sqref="E101 B101 B105 E105 B110" name="Range1"/>
  </protectedRanges>
  <customSheetViews>
    <customSheetView guid="{4A908606-4657-4E94-A24A-D00115F5FBC8}" scale="110" showPageBreaks="1" showGridLines="0" printArea="1" hiddenRows="1" hiddenColumns="1" state="hidden" view="pageBreakPreview" topLeftCell="A96">
      <selection activeCell="F7" sqref="F7"/>
      <pageMargins left="0.7" right="0.7" top="0.75" bottom="0.75" header="0.3" footer="0.3"/>
      <pageSetup paperSize="5" scale="90" orientation="portrait" horizontalDpi="360" verticalDpi="360" r:id="rId1"/>
    </customSheetView>
  </customSheetViews>
  <mergeCells count="97">
    <mergeCell ref="A1:H1"/>
    <mergeCell ref="A2:H2"/>
    <mergeCell ref="A3:H3"/>
    <mergeCell ref="A5:H5"/>
    <mergeCell ref="F6:H6"/>
    <mergeCell ref="A8:H8"/>
    <mergeCell ref="B9:C9"/>
    <mergeCell ref="A11:A16"/>
    <mergeCell ref="E11:E16"/>
    <mergeCell ref="F11:F16"/>
    <mergeCell ref="G11:G16"/>
    <mergeCell ref="H11:H16"/>
    <mergeCell ref="H35:H40"/>
    <mergeCell ref="A17:A34"/>
    <mergeCell ref="E17:E22"/>
    <mergeCell ref="F17:F22"/>
    <mergeCell ref="G17:G22"/>
    <mergeCell ref="H17:H34"/>
    <mergeCell ref="E23:E28"/>
    <mergeCell ref="F23:F28"/>
    <mergeCell ref="G23:G28"/>
    <mergeCell ref="E29:E34"/>
    <mergeCell ref="F29:F34"/>
    <mergeCell ref="G29:G34"/>
    <mergeCell ref="A35:A40"/>
    <mergeCell ref="E35:E40"/>
    <mergeCell ref="F35:F40"/>
    <mergeCell ref="G35:G40"/>
    <mergeCell ref="A41:E41"/>
    <mergeCell ref="A43:H43"/>
    <mergeCell ref="A44:H44"/>
    <mergeCell ref="A45:B45"/>
    <mergeCell ref="C45:D45"/>
    <mergeCell ref="E45:F45"/>
    <mergeCell ref="G45:H45"/>
    <mergeCell ref="A46:B46"/>
    <mergeCell ref="C46:D46"/>
    <mergeCell ref="E46:F46"/>
    <mergeCell ref="G46:H46"/>
    <mergeCell ref="A47:B47"/>
    <mergeCell ref="C47:D47"/>
    <mergeCell ref="E47:F47"/>
    <mergeCell ref="G47:H47"/>
    <mergeCell ref="A48:B48"/>
    <mergeCell ref="C48:D48"/>
    <mergeCell ref="E48:F48"/>
    <mergeCell ref="G48:H48"/>
    <mergeCell ref="A49:B49"/>
    <mergeCell ref="C49:D49"/>
    <mergeCell ref="E49:F49"/>
    <mergeCell ref="G49:H49"/>
    <mergeCell ref="A66:B66"/>
    <mergeCell ref="C66:D66"/>
    <mergeCell ref="E66:F66"/>
    <mergeCell ref="G66:H66"/>
    <mergeCell ref="A50:F50"/>
    <mergeCell ref="G50:H50"/>
    <mergeCell ref="B54:D54"/>
    <mergeCell ref="E54:F54"/>
    <mergeCell ref="B55:D55"/>
    <mergeCell ref="E55:F55"/>
    <mergeCell ref="B56:D56"/>
    <mergeCell ref="E56:F56"/>
    <mergeCell ref="B57:D57"/>
    <mergeCell ref="E57:F57"/>
    <mergeCell ref="A65:H65"/>
    <mergeCell ref="A67:B67"/>
    <mergeCell ref="C67:D67"/>
    <mergeCell ref="E67:F67"/>
    <mergeCell ref="A69:F69"/>
    <mergeCell ref="G67:H67"/>
    <mergeCell ref="A68:B68"/>
    <mergeCell ref="C68:D68"/>
    <mergeCell ref="E68:F68"/>
    <mergeCell ref="G68:H68"/>
    <mergeCell ref="A76:H76"/>
    <mergeCell ref="B77:D77"/>
    <mergeCell ref="E77:F77"/>
    <mergeCell ref="B110:F110"/>
    <mergeCell ref="B78:D78"/>
    <mergeCell ref="E78:F78"/>
    <mergeCell ref="B111:F111"/>
    <mergeCell ref="B6:D6"/>
    <mergeCell ref="B102:C102"/>
    <mergeCell ref="E102:F102"/>
    <mergeCell ref="B105:C105"/>
    <mergeCell ref="E105:F105"/>
    <mergeCell ref="B106:C106"/>
    <mergeCell ref="E106:F106"/>
    <mergeCell ref="B79:D79"/>
    <mergeCell ref="E79:F79"/>
    <mergeCell ref="B80:D80"/>
    <mergeCell ref="E80:F80"/>
    <mergeCell ref="B82:H85"/>
    <mergeCell ref="B101:C101"/>
    <mergeCell ref="E101:F101"/>
    <mergeCell ref="G69:H69"/>
  </mergeCells>
  <conditionalFormatting sqref="C51">
    <cfRule type="iconSet" priority="1">
      <iconSet>
        <cfvo type="percent" val="0"/>
        <cfvo type="percent" val="33"/>
        <cfvo type="percent" val="67"/>
      </iconSet>
    </cfRule>
  </conditionalFormatting>
  <dataValidations count="1">
    <dataValidation allowBlank="1" showInputMessage="1" showErrorMessage="1" errorTitle="aye" sqref="B4:B111 B113:B1048576"/>
  </dataValidations>
  <pageMargins left="0.7" right="0.7" top="0.75" bottom="0.75" header="0.3" footer="0.3"/>
  <pageSetup paperSize="5" scale="90" orientation="portrait" horizontalDpi="360" verticalDpi="360" r:id="rId2"/>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Sheet19">
    <tabColor rgb="FFFF0000"/>
  </sheetPr>
  <dimension ref="A1:R112"/>
  <sheetViews>
    <sheetView showGridLines="0" view="pageBreakPreview" topLeftCell="A96" zoomScale="110" zoomScaleNormal="100" zoomScaleSheetLayoutView="110" workbookViewId="0">
      <selection activeCell="F7" sqref="F7"/>
    </sheetView>
  </sheetViews>
  <sheetFormatPr defaultRowHeight="15" x14ac:dyDescent="0.25"/>
  <cols>
    <col min="1" max="1" width="12.7109375" style="109" customWidth="1"/>
    <col min="2" max="2" width="17.28515625" style="110" customWidth="1"/>
    <col min="3" max="3" width="9.140625" style="36" customWidth="1"/>
    <col min="4" max="4" width="10.5703125" style="110" customWidth="1"/>
    <col min="5" max="5" width="24.42578125" style="5" customWidth="1"/>
    <col min="6" max="6" width="9.85546875" style="5" customWidth="1"/>
    <col min="7" max="7" width="4.42578125" style="4" hidden="1" customWidth="1"/>
    <col min="8" max="8" width="10.5703125" style="4" customWidth="1"/>
    <col min="9" max="9" width="8.85546875" hidden="1" customWidth="1"/>
    <col min="10" max="10" width="4.28515625" hidden="1" customWidth="1"/>
    <col min="11" max="11" width="5.5703125" hidden="1" customWidth="1"/>
    <col min="13" max="13" width="2.5703125" customWidth="1"/>
    <col min="14" max="14" width="2.85546875" customWidth="1"/>
    <col min="15" max="15" width="3.7109375" customWidth="1"/>
    <col min="16" max="16" width="3.7109375" hidden="1" customWidth="1"/>
    <col min="17" max="17" width="9" customWidth="1"/>
    <col min="18" max="18" width="9.140625" hidden="1" customWidth="1"/>
  </cols>
  <sheetData>
    <row r="1" spans="1:11" x14ac:dyDescent="0.25">
      <c r="A1" s="371" t="str">
        <f>'Main Menu'!A1:F1</f>
        <v>Department of Education</v>
      </c>
      <c r="B1" s="371"/>
      <c r="C1" s="371"/>
      <c r="D1" s="371"/>
      <c r="E1" s="371"/>
      <c r="F1" s="371"/>
      <c r="G1" s="371"/>
      <c r="H1" s="371"/>
    </row>
    <row r="2" spans="1:11" x14ac:dyDescent="0.25">
      <c r="A2" s="371" t="str">
        <f>'Main Menu'!A2:F2</f>
        <v>Region X</v>
      </c>
      <c r="B2" s="371"/>
      <c r="C2" s="371"/>
      <c r="D2" s="371"/>
      <c r="E2" s="371"/>
      <c r="F2" s="371"/>
      <c r="G2" s="371"/>
      <c r="H2" s="371"/>
    </row>
    <row r="3" spans="1:11" ht="13.5" customHeight="1" x14ac:dyDescent="0.25">
      <c r="A3" s="411" t="str">
        <f>'Main Menu'!A3:F3</f>
        <v/>
      </c>
      <c r="B3" s="411"/>
      <c r="C3" s="411"/>
      <c r="D3" s="411"/>
      <c r="E3" s="411"/>
      <c r="F3" s="411"/>
      <c r="G3" s="411"/>
      <c r="H3" s="411"/>
    </row>
    <row r="4" spans="1:11" ht="9" customHeight="1" x14ac:dyDescent="0.25"/>
    <row r="5" spans="1:11" ht="16.5" customHeight="1" x14ac:dyDescent="0.25">
      <c r="A5" s="406" t="s">
        <v>0</v>
      </c>
      <c r="B5" s="406"/>
      <c r="C5" s="406"/>
      <c r="D5" s="406"/>
      <c r="E5" s="406"/>
      <c r="F5" s="406"/>
      <c r="G5" s="406"/>
      <c r="H5" s="406"/>
    </row>
    <row r="6" spans="1:11" ht="27.75" customHeight="1" x14ac:dyDescent="0.25">
      <c r="A6" s="109" t="s">
        <v>1</v>
      </c>
      <c r="B6" s="434">
        <f>'Main Menu'!G6</f>
        <v>0</v>
      </c>
      <c r="C6" s="434"/>
      <c r="D6" s="434"/>
      <c r="E6" s="18" t="s">
        <v>225</v>
      </c>
      <c r="F6" s="435" t="str">
        <f>'Main Menu'!B8</f>
        <v/>
      </c>
      <c r="G6" s="435"/>
      <c r="H6" s="435"/>
      <c r="K6">
        <f>B6</f>
        <v>0</v>
      </c>
    </row>
    <row r="7" spans="1:11" ht="3" customHeight="1" x14ac:dyDescent="0.25">
      <c r="B7" s="6"/>
      <c r="C7" s="37"/>
      <c r="D7" s="6"/>
      <c r="E7" s="15"/>
      <c r="F7" s="114"/>
      <c r="G7" s="114"/>
      <c r="H7" s="7"/>
    </row>
    <row r="8" spans="1:11" ht="18.75" customHeight="1" x14ac:dyDescent="0.25">
      <c r="A8" s="409" t="s">
        <v>31</v>
      </c>
      <c r="B8" s="409"/>
      <c r="C8" s="409"/>
      <c r="D8" s="409"/>
      <c r="E8" s="409"/>
      <c r="F8" s="409"/>
      <c r="G8" s="409"/>
      <c r="H8" s="409"/>
    </row>
    <row r="9" spans="1:11" s="2" customFormat="1" ht="27" customHeight="1" x14ac:dyDescent="0.25">
      <c r="A9" s="29" t="s">
        <v>2</v>
      </c>
      <c r="B9" s="410" t="s">
        <v>13</v>
      </c>
      <c r="C9" s="410"/>
      <c r="D9" s="113"/>
      <c r="E9" s="113" t="s">
        <v>14</v>
      </c>
      <c r="F9" s="113" t="s">
        <v>15</v>
      </c>
      <c r="G9" s="113" t="s">
        <v>15</v>
      </c>
      <c r="H9" s="31" t="s">
        <v>16</v>
      </c>
    </row>
    <row r="10" spans="1:11" s="2" customFormat="1" ht="2.25" customHeight="1" x14ac:dyDescent="0.25">
      <c r="A10" s="8"/>
      <c r="B10" s="9"/>
      <c r="C10" s="38"/>
      <c r="D10" s="9"/>
      <c r="E10" s="9"/>
      <c r="F10" s="14"/>
      <c r="G10" s="14"/>
      <c r="H10" s="19"/>
    </row>
    <row r="11" spans="1:11" ht="30" x14ac:dyDescent="0.25">
      <c r="A11" s="396" t="s">
        <v>3</v>
      </c>
      <c r="B11" s="32" t="s">
        <v>9</v>
      </c>
      <c r="C11" s="53" t="s">
        <v>10</v>
      </c>
      <c r="D11" s="54" t="s">
        <v>68</v>
      </c>
      <c r="E11" s="402"/>
      <c r="F11" s="403" t="e">
        <f>grd(C16)</f>
        <v>#VALUE!</v>
      </c>
      <c r="G11" s="393" t="e">
        <f>F11*0.45</f>
        <v>#VALUE!</v>
      </c>
      <c r="H11" s="393" t="e">
        <f>G11</f>
        <v>#VALUE!</v>
      </c>
    </row>
    <row r="12" spans="1:11" hidden="1" x14ac:dyDescent="0.25">
      <c r="A12" s="396"/>
      <c r="B12" s="11" t="str">
        <f>'Main Menu'!B14</f>
        <v>SY 2009-2010</v>
      </c>
      <c r="C12" s="39"/>
      <c r="D12" s="33">
        <f>'Main Menu'!D14</f>
        <v>990</v>
      </c>
      <c r="E12" s="402"/>
      <c r="F12" s="404"/>
      <c r="G12" s="394"/>
      <c r="H12" s="394"/>
    </row>
    <row r="13" spans="1:11" ht="18.75" customHeight="1" x14ac:dyDescent="0.25">
      <c r="A13" s="396"/>
      <c r="B13" s="11" t="str">
        <f>'Main Menu'!B15</f>
        <v/>
      </c>
      <c r="C13" s="40"/>
      <c r="D13" s="33" t="str">
        <f>'Main Menu'!D15</f>
        <v/>
      </c>
      <c r="E13" s="402"/>
      <c r="F13" s="404"/>
      <c r="G13" s="394"/>
      <c r="H13" s="394"/>
      <c r="K13" t="s">
        <v>17</v>
      </c>
    </row>
    <row r="14" spans="1:11" ht="20.25" customHeight="1" x14ac:dyDescent="0.25">
      <c r="A14" s="396"/>
      <c r="B14" s="11" t="str">
        <f>'Main Menu'!B16</f>
        <v/>
      </c>
      <c r="C14" s="40" t="e">
        <f>((D14-D13)/D13)*100</f>
        <v>#VALUE!</v>
      </c>
      <c r="D14" s="33" t="str">
        <f>'Main Menu'!D16</f>
        <v/>
      </c>
      <c r="E14" s="402"/>
      <c r="F14" s="404"/>
      <c r="G14" s="394"/>
      <c r="H14" s="394"/>
      <c r="K14" t="s">
        <v>18</v>
      </c>
    </row>
    <row r="15" spans="1:11" ht="19.5" customHeight="1" x14ac:dyDescent="0.25">
      <c r="A15" s="396"/>
      <c r="B15" s="11" t="str">
        <f>'Main Menu'!B17</f>
        <v/>
      </c>
      <c r="C15" s="40" t="e">
        <f>((D15-D14)/D14)*100</f>
        <v>#VALUE!</v>
      </c>
      <c r="D15" s="33" t="str">
        <f>'Main Menu'!D17</f>
        <v/>
      </c>
      <c r="E15" s="402"/>
      <c r="F15" s="404"/>
      <c r="G15" s="394"/>
      <c r="H15" s="394"/>
      <c r="K15" t="s">
        <v>19</v>
      </c>
    </row>
    <row r="16" spans="1:11" ht="32.25" customHeight="1" x14ac:dyDescent="0.25">
      <c r="A16" s="396"/>
      <c r="B16" s="112" t="s">
        <v>28</v>
      </c>
      <c r="C16" s="72" t="e">
        <f>AVERAGE(C14:C15)</f>
        <v>#VALUE!</v>
      </c>
      <c r="D16" s="13"/>
      <c r="E16" s="402"/>
      <c r="F16" s="405"/>
      <c r="G16" s="395"/>
      <c r="H16" s="395"/>
      <c r="I16" s="35"/>
      <c r="K16" t="s">
        <v>20</v>
      </c>
    </row>
    <row r="17" spans="1:18" ht="27" customHeight="1" x14ac:dyDescent="0.25">
      <c r="A17" s="396" t="s">
        <v>4</v>
      </c>
      <c r="B17" s="32" t="s">
        <v>11</v>
      </c>
      <c r="C17" s="53" t="s">
        <v>12</v>
      </c>
      <c r="D17" s="54" t="s">
        <v>69</v>
      </c>
      <c r="E17" s="397"/>
      <c r="F17" s="386" t="e">
        <f>IF(C22&gt;=5,"1",IF(C22&gt;=2,"2",IF(C22&lt;2,"3","0")))</f>
        <v>#VALUE!</v>
      </c>
      <c r="G17" s="400" t="e">
        <f>F17*0.0833</f>
        <v>#VALUE!</v>
      </c>
      <c r="H17" s="401" t="e">
        <f>SUM(G17:G34)</f>
        <v>#VALUE!</v>
      </c>
      <c r="K17" t="s">
        <v>21</v>
      </c>
    </row>
    <row r="18" spans="1:18" ht="15" hidden="1" customHeight="1" x14ac:dyDescent="0.25">
      <c r="A18" s="396"/>
      <c r="B18" s="11" t="str">
        <f>'Main Menu'!B20</f>
        <v>SY 2008-2009</v>
      </c>
      <c r="C18" s="39"/>
      <c r="D18" s="33">
        <f>'Main Menu'!D20</f>
        <v>0.02</v>
      </c>
      <c r="E18" s="398"/>
      <c r="F18" s="386"/>
      <c r="G18" s="400"/>
      <c r="H18" s="394"/>
      <c r="I18" s="43"/>
      <c r="J18" s="41"/>
    </row>
    <row r="19" spans="1:18" x14ac:dyDescent="0.25">
      <c r="A19" s="396"/>
      <c r="B19" s="11" t="str">
        <f>'Main Menu'!B21</f>
        <v/>
      </c>
      <c r="C19" s="40"/>
      <c r="D19" s="65" t="str">
        <f>'Main Menu'!D21</f>
        <v/>
      </c>
      <c r="E19" s="398"/>
      <c r="F19" s="386"/>
      <c r="G19" s="400"/>
      <c r="H19" s="394"/>
      <c r="I19" s="43"/>
      <c r="J19" s="40"/>
      <c r="K19" t="s">
        <v>22</v>
      </c>
    </row>
    <row r="20" spans="1:18" x14ac:dyDescent="0.25">
      <c r="A20" s="396"/>
      <c r="B20" s="11" t="str">
        <f>'Main Menu'!B22</f>
        <v/>
      </c>
      <c r="C20" s="40" t="e">
        <f>((D20-D19))</f>
        <v>#VALUE!</v>
      </c>
      <c r="D20" s="65" t="str">
        <f>'Main Menu'!D22</f>
        <v/>
      </c>
      <c r="E20" s="398"/>
      <c r="F20" s="386"/>
      <c r="G20" s="400"/>
      <c r="H20" s="394"/>
      <c r="I20" s="43"/>
      <c r="J20" s="40"/>
      <c r="K20" t="s">
        <v>23</v>
      </c>
    </row>
    <row r="21" spans="1:18" x14ac:dyDescent="0.25">
      <c r="A21" s="396"/>
      <c r="B21" s="11" t="str">
        <f>'Main Menu'!B23</f>
        <v/>
      </c>
      <c r="C21" s="40" t="e">
        <f>D21-D20</f>
        <v>#VALUE!</v>
      </c>
      <c r="D21" s="65" t="str">
        <f>'Main Menu'!D23</f>
        <v/>
      </c>
      <c r="E21" s="398"/>
      <c r="F21" s="386"/>
      <c r="G21" s="400"/>
      <c r="H21" s="394"/>
      <c r="I21" s="43"/>
      <c r="J21" s="40"/>
      <c r="K21" t="s">
        <v>24</v>
      </c>
    </row>
    <row r="22" spans="1:18" x14ac:dyDescent="0.25">
      <c r="A22" s="396"/>
      <c r="B22" s="112" t="s">
        <v>29</v>
      </c>
      <c r="C22" s="72" t="e">
        <f>(C20+C21)/2</f>
        <v>#VALUE!</v>
      </c>
      <c r="D22" s="66"/>
      <c r="E22" s="399"/>
      <c r="F22" s="386"/>
      <c r="G22" s="400"/>
      <c r="H22" s="394"/>
      <c r="I22" s="43"/>
      <c r="J22" s="41"/>
    </row>
    <row r="23" spans="1:18" ht="30" x14ac:dyDescent="0.25">
      <c r="A23" s="396"/>
      <c r="B23" s="32" t="s">
        <v>5</v>
      </c>
      <c r="C23" s="53" t="s">
        <v>10</v>
      </c>
      <c r="D23" s="53" t="s">
        <v>70</v>
      </c>
      <c r="E23" s="402"/>
      <c r="F23" s="403">
        <f>N28</f>
        <v>3</v>
      </c>
      <c r="G23" s="400">
        <f>F23*0.0833</f>
        <v>0.24990000000000001</v>
      </c>
      <c r="H23" s="394"/>
      <c r="K23" t="s">
        <v>25</v>
      </c>
    </row>
    <row r="24" spans="1:18" hidden="1" x14ac:dyDescent="0.25">
      <c r="A24" s="396"/>
      <c r="B24" s="11" t="str">
        <f>'Main Menu'!B26</f>
        <v>SY 2008-2009</v>
      </c>
      <c r="C24" s="39"/>
      <c r="D24" s="39">
        <f>'Main Menu'!D26</f>
        <v>65</v>
      </c>
      <c r="E24" s="402"/>
      <c r="F24" s="404"/>
      <c r="G24" s="400"/>
      <c r="H24" s="394"/>
    </row>
    <row r="25" spans="1:18" x14ac:dyDescent="0.25">
      <c r="A25" s="396"/>
      <c r="B25" s="11" t="str">
        <f>'Main Menu'!B27</f>
        <v/>
      </c>
      <c r="C25" s="40"/>
      <c r="D25" s="63" t="str">
        <f>'Main Menu'!D27</f>
        <v/>
      </c>
      <c r="E25" s="402"/>
      <c r="F25" s="404"/>
      <c r="G25" s="400"/>
      <c r="H25" s="394"/>
      <c r="K25" t="s">
        <v>26</v>
      </c>
      <c r="N25" t="str">
        <f>IF(D25&gt;=95,"3","0")</f>
        <v>3</v>
      </c>
    </row>
    <row r="26" spans="1:18" x14ac:dyDescent="0.25">
      <c r="A26" s="396"/>
      <c r="B26" s="11" t="str">
        <f>'Main Menu'!B28</f>
        <v/>
      </c>
      <c r="C26" s="40"/>
      <c r="D26" s="63" t="str">
        <f>'Main Menu'!D28</f>
        <v/>
      </c>
      <c r="E26" s="402"/>
      <c r="F26" s="404"/>
      <c r="G26" s="400"/>
      <c r="H26" s="394"/>
      <c r="K26" t="s">
        <v>27</v>
      </c>
      <c r="N26" t="str">
        <f>IF(D26&gt;=95,"3","0")</f>
        <v>3</v>
      </c>
    </row>
    <row r="27" spans="1:18" x14ac:dyDescent="0.25">
      <c r="A27" s="396"/>
      <c r="B27" s="11" t="str">
        <f>'Main Menu'!B29</f>
        <v/>
      </c>
      <c r="C27" s="40"/>
      <c r="D27" s="63" t="str">
        <f>'Main Menu'!D29</f>
        <v/>
      </c>
      <c r="E27" s="402"/>
      <c r="F27" s="404"/>
      <c r="G27" s="400"/>
      <c r="H27" s="394"/>
      <c r="N27" t="str">
        <f>IF(D27&gt;=95,"3","0")</f>
        <v>3</v>
      </c>
    </row>
    <row r="28" spans="1:18" x14ac:dyDescent="0.25">
      <c r="A28" s="396"/>
      <c r="B28" s="116" t="s">
        <v>28</v>
      </c>
      <c r="C28" s="117"/>
      <c r="D28" s="118"/>
      <c r="E28" s="402"/>
      <c r="F28" s="405"/>
      <c r="G28" s="400"/>
      <c r="H28" s="394"/>
      <c r="N28">
        <f>(N25+N26+N27)/3</f>
        <v>3</v>
      </c>
    </row>
    <row r="29" spans="1:18" ht="30" x14ac:dyDescent="0.25">
      <c r="A29" s="396"/>
      <c r="B29" s="32" t="s">
        <v>6</v>
      </c>
      <c r="C29" s="53" t="s">
        <v>10</v>
      </c>
      <c r="D29" s="53" t="s">
        <v>71</v>
      </c>
      <c r="E29" s="402"/>
      <c r="F29" s="403">
        <f>R34</f>
        <v>2</v>
      </c>
      <c r="G29" s="400">
        <f>F29*0.0834</f>
        <v>0.1668</v>
      </c>
      <c r="H29" s="394"/>
    </row>
    <row r="30" spans="1:18" hidden="1" x14ac:dyDescent="0.25">
      <c r="A30" s="396"/>
      <c r="B30" s="11" t="str">
        <f>'Main Menu'!B32</f>
        <v>SY 2008-2009</v>
      </c>
      <c r="C30" s="39"/>
      <c r="D30" s="39">
        <f>'Main Menu'!D32</f>
        <v>58</v>
      </c>
      <c r="E30" s="402"/>
      <c r="F30" s="404"/>
      <c r="G30" s="400"/>
      <c r="H30" s="394"/>
    </row>
    <row r="31" spans="1:18" x14ac:dyDescent="0.25">
      <c r="A31" s="396"/>
      <c r="B31" s="11" t="str">
        <f>'Main Menu'!B33</f>
        <v/>
      </c>
      <c r="C31" s="40"/>
      <c r="D31" s="63">
        <f>'Main Menu'!D33</f>
        <v>95</v>
      </c>
      <c r="E31" s="402"/>
      <c r="F31" s="404"/>
      <c r="G31" s="400"/>
      <c r="H31" s="394"/>
      <c r="R31" t="str">
        <f>IF(D31&gt;=95,"3","0")</f>
        <v>3</v>
      </c>
    </row>
    <row r="32" spans="1:18" x14ac:dyDescent="0.25">
      <c r="A32" s="396"/>
      <c r="B32" s="11" t="str">
        <f>'Main Menu'!B34</f>
        <v/>
      </c>
      <c r="C32" s="40"/>
      <c r="D32" s="63">
        <f>'Main Menu'!D34</f>
        <v>96</v>
      </c>
      <c r="E32" s="402"/>
      <c r="F32" s="404"/>
      <c r="G32" s="400"/>
      <c r="H32" s="394"/>
      <c r="R32" t="str">
        <f>IF(D32&gt;=95,"3","0")</f>
        <v>3</v>
      </c>
    </row>
    <row r="33" spans="1:18" x14ac:dyDescent="0.25">
      <c r="A33" s="396"/>
      <c r="B33" s="11" t="str">
        <f>'Main Menu'!B35</f>
        <v/>
      </c>
      <c r="C33" s="40"/>
      <c r="D33" s="63">
        <f>'Main Menu'!D35</f>
        <v>83.72</v>
      </c>
      <c r="E33" s="402"/>
      <c r="F33" s="404"/>
      <c r="G33" s="400"/>
      <c r="H33" s="394"/>
      <c r="R33" t="str">
        <f>IF(D33&gt;=95,"3","0")</f>
        <v>0</v>
      </c>
    </row>
    <row r="34" spans="1:18" x14ac:dyDescent="0.25">
      <c r="A34" s="396"/>
      <c r="B34" s="116" t="s">
        <v>28</v>
      </c>
      <c r="C34" s="117"/>
      <c r="D34" s="118"/>
      <c r="E34" s="402"/>
      <c r="F34" s="405"/>
      <c r="G34" s="400"/>
      <c r="H34" s="395"/>
      <c r="R34">
        <f>(R31+R32+R33)/3</f>
        <v>2</v>
      </c>
    </row>
    <row r="35" spans="1:18" ht="36" customHeight="1" x14ac:dyDescent="0.25">
      <c r="A35" s="396" t="s">
        <v>8</v>
      </c>
      <c r="B35" s="32" t="s">
        <v>7</v>
      </c>
      <c r="C35" s="64" t="s">
        <v>10</v>
      </c>
      <c r="D35" s="64" t="s">
        <v>7</v>
      </c>
      <c r="E35" s="402"/>
      <c r="F35" s="403" t="e">
        <f>IF(C40&gt;=7,"3",IF(C40&gt;=5,"2",IF(C40&gt;2,"1","0")))</f>
        <v>#VALUE!</v>
      </c>
      <c r="G35" s="393" t="e">
        <f>F35*0.3</f>
        <v>#VALUE!</v>
      </c>
      <c r="H35" s="393" t="e">
        <f>G35</f>
        <v>#VALUE!</v>
      </c>
    </row>
    <row r="36" spans="1:18" hidden="1" x14ac:dyDescent="0.25">
      <c r="A36" s="396"/>
      <c r="B36" s="11" t="str">
        <f>'Main Menu'!B38</f>
        <v>SY 2008-2009</v>
      </c>
      <c r="C36" s="63"/>
      <c r="D36" s="63">
        <f>'Main Menu'!D38</f>
        <v>56</v>
      </c>
      <c r="E36" s="402"/>
      <c r="F36" s="404"/>
      <c r="G36" s="394"/>
      <c r="H36" s="394"/>
    </row>
    <row r="37" spans="1:18" ht="25.5" customHeight="1" x14ac:dyDescent="0.25">
      <c r="A37" s="396"/>
      <c r="B37" s="11" t="str">
        <f>'Main Menu'!B39</f>
        <v/>
      </c>
      <c r="C37" s="40"/>
      <c r="D37" s="63" t="str">
        <f>'Main Menu'!D39</f>
        <v/>
      </c>
      <c r="E37" s="402"/>
      <c r="F37" s="404"/>
      <c r="G37" s="394"/>
      <c r="H37" s="394"/>
      <c r="P37" t="str">
        <f>IF(D37&gt;=75,"3","0")</f>
        <v>3</v>
      </c>
    </row>
    <row r="38" spans="1:18" ht="27.75" customHeight="1" x14ac:dyDescent="0.25">
      <c r="A38" s="396"/>
      <c r="B38" s="11" t="str">
        <f>'Main Menu'!B40</f>
        <v/>
      </c>
      <c r="C38" s="40" t="e">
        <f>(D38-D37)/D37*100</f>
        <v>#VALUE!</v>
      </c>
      <c r="D38" s="63" t="str">
        <f>'Main Menu'!D40</f>
        <v/>
      </c>
      <c r="E38" s="402"/>
      <c r="F38" s="404"/>
      <c r="G38" s="394"/>
      <c r="H38" s="394"/>
      <c r="P38" t="str">
        <f>IF(D38&gt;=75,"3","0")</f>
        <v>3</v>
      </c>
    </row>
    <row r="39" spans="1:18" ht="25.5" customHeight="1" x14ac:dyDescent="0.25">
      <c r="A39" s="396"/>
      <c r="B39" s="11" t="str">
        <f>'Main Menu'!B41</f>
        <v/>
      </c>
      <c r="C39" s="40" t="e">
        <f>(D39-D38)/D38*100</f>
        <v>#VALUE!</v>
      </c>
      <c r="D39" s="63" t="str">
        <f>'Main Menu'!D41</f>
        <v/>
      </c>
      <c r="E39" s="402"/>
      <c r="F39" s="404"/>
      <c r="G39" s="394"/>
      <c r="H39" s="394"/>
      <c r="P39" t="str">
        <f>IF(D39&gt;=75,"3","0")</f>
        <v>3</v>
      </c>
    </row>
    <row r="40" spans="1:18" ht="25.5" customHeight="1" x14ac:dyDescent="0.25">
      <c r="A40" s="396"/>
      <c r="B40" s="121" t="s">
        <v>28</v>
      </c>
      <c r="C40" s="71" t="e">
        <f>(C38+C39)/2</f>
        <v>#VALUE!</v>
      </c>
      <c r="D40" s="122"/>
      <c r="E40" s="402"/>
      <c r="F40" s="405"/>
      <c r="G40" s="395"/>
      <c r="H40" s="395"/>
      <c r="P40">
        <f>(P37+P38+P39)/3</f>
        <v>3</v>
      </c>
    </row>
    <row r="41" spans="1:18" ht="13.5" customHeight="1" x14ac:dyDescent="0.25">
      <c r="A41" s="389" t="s">
        <v>32</v>
      </c>
      <c r="B41" s="390"/>
      <c r="C41" s="390"/>
      <c r="D41" s="390"/>
      <c r="E41" s="391"/>
      <c r="F41" s="25"/>
      <c r="G41" s="24"/>
      <c r="H41" s="23" t="e">
        <f>SUM(H11:H40)</f>
        <v>#VALUE!</v>
      </c>
    </row>
    <row r="42" spans="1:18" ht="8.25" customHeight="1" x14ac:dyDescent="0.25">
      <c r="A42" s="20"/>
      <c r="C42" s="42"/>
      <c r="D42" s="26"/>
    </row>
    <row r="43" spans="1:18" ht="13.5" customHeight="1" x14ac:dyDescent="0.25">
      <c r="A43" s="392" t="s">
        <v>43</v>
      </c>
      <c r="B43" s="392"/>
      <c r="C43" s="392"/>
      <c r="D43" s="392"/>
      <c r="E43" s="392"/>
      <c r="F43" s="392"/>
      <c r="G43" s="392"/>
      <c r="H43" s="392"/>
    </row>
    <row r="44" spans="1:18" ht="22.5" customHeight="1" x14ac:dyDescent="0.25">
      <c r="A44" s="359" t="s">
        <v>44</v>
      </c>
      <c r="B44" s="359"/>
      <c r="C44" s="359"/>
      <c r="D44" s="359"/>
      <c r="E44" s="359"/>
      <c r="F44" s="359"/>
      <c r="G44" s="359"/>
      <c r="H44" s="359"/>
    </row>
    <row r="45" spans="1:18" ht="26.25" customHeight="1" x14ac:dyDescent="0.25">
      <c r="A45" s="377" t="s">
        <v>45</v>
      </c>
      <c r="B45" s="377"/>
      <c r="C45" s="378" t="s">
        <v>51</v>
      </c>
      <c r="D45" s="379"/>
      <c r="E45" s="377" t="s">
        <v>52</v>
      </c>
      <c r="F45" s="377"/>
      <c r="G45" s="381" t="s">
        <v>16</v>
      </c>
      <c r="H45" s="382"/>
    </row>
    <row r="46" spans="1:18" x14ac:dyDescent="0.25">
      <c r="A46" s="373" t="s">
        <v>46</v>
      </c>
      <c r="B46" s="373"/>
      <c r="C46" s="374">
        <v>0.3</v>
      </c>
      <c r="D46" s="375"/>
      <c r="E46" s="376">
        <f>'Document Analysis, Obs. Discuss'!AP71</f>
        <v>0.6</v>
      </c>
      <c r="F46" s="386"/>
      <c r="G46" s="387">
        <f>E46*0.3</f>
        <v>0.18</v>
      </c>
      <c r="H46" s="388"/>
    </row>
    <row r="47" spans="1:18" x14ac:dyDescent="0.25">
      <c r="A47" s="373" t="s">
        <v>47</v>
      </c>
      <c r="B47" s="373"/>
      <c r="C47" s="374">
        <v>0.3</v>
      </c>
      <c r="D47" s="375"/>
      <c r="E47" s="376">
        <f>'Document Analysis, Obs. Discuss'!AP72</f>
        <v>0</v>
      </c>
      <c r="F47" s="386"/>
      <c r="G47" s="387">
        <f>E47*0.3</f>
        <v>0</v>
      </c>
      <c r="H47" s="388"/>
    </row>
    <row r="48" spans="1:18" x14ac:dyDescent="0.25">
      <c r="A48" s="373" t="s">
        <v>48</v>
      </c>
      <c r="B48" s="373"/>
      <c r="C48" s="374">
        <v>0.25</v>
      </c>
      <c r="D48" s="375"/>
      <c r="E48" s="376">
        <f>'Document Analysis, Obs. Discuss'!AP73</f>
        <v>0</v>
      </c>
      <c r="F48" s="386"/>
      <c r="G48" s="387">
        <f>E48*0.25</f>
        <v>0</v>
      </c>
      <c r="H48" s="388"/>
    </row>
    <row r="49" spans="1:8" x14ac:dyDescent="0.25">
      <c r="A49" s="373" t="s">
        <v>49</v>
      </c>
      <c r="B49" s="373"/>
      <c r="C49" s="374">
        <v>0.15</v>
      </c>
      <c r="D49" s="375"/>
      <c r="E49" s="376">
        <f>'Document Analysis, Obs. Discuss'!AP74</f>
        <v>0</v>
      </c>
      <c r="F49" s="386"/>
      <c r="G49" s="387">
        <f>E49*0.15</f>
        <v>0</v>
      </c>
      <c r="H49" s="388"/>
    </row>
    <row r="50" spans="1:8" x14ac:dyDescent="0.25">
      <c r="A50" s="354" t="s">
        <v>50</v>
      </c>
      <c r="B50" s="355"/>
      <c r="C50" s="355"/>
      <c r="D50" s="355"/>
      <c r="E50" s="355"/>
      <c r="F50" s="356"/>
      <c r="G50" s="357">
        <f>SUM(G46:G49)</f>
        <v>0.18</v>
      </c>
      <c r="H50" s="358"/>
    </row>
    <row r="51" spans="1:8" s="50" customFormat="1" ht="12.75" customHeight="1" x14ac:dyDescent="0.25">
      <c r="A51" s="52" t="s">
        <v>33</v>
      </c>
      <c r="B51" s="45"/>
      <c r="C51" s="46" t="s">
        <v>34</v>
      </c>
      <c r="D51" s="103"/>
      <c r="E51" s="48"/>
      <c r="F51" s="48"/>
      <c r="G51" s="49"/>
      <c r="H51" s="49"/>
    </row>
    <row r="52" spans="1:8" s="50" customFormat="1" ht="12.75" customHeight="1" x14ac:dyDescent="0.25">
      <c r="A52" s="51"/>
      <c r="B52" s="45"/>
      <c r="C52" s="46" t="s">
        <v>35</v>
      </c>
      <c r="D52" s="103"/>
      <c r="E52" s="48"/>
      <c r="F52" s="48"/>
      <c r="G52" s="49"/>
      <c r="H52" s="49"/>
    </row>
    <row r="53" spans="1:8" s="50" customFormat="1" ht="12.75" customHeight="1" x14ac:dyDescent="0.25">
      <c r="A53" s="51"/>
      <c r="B53" s="45"/>
      <c r="C53" s="46" t="s">
        <v>36</v>
      </c>
      <c r="D53" s="103"/>
      <c r="E53" s="48"/>
      <c r="F53" s="48"/>
      <c r="G53" s="49"/>
      <c r="H53" s="49"/>
    </row>
    <row r="54" spans="1:8" ht="15.75" customHeight="1" x14ac:dyDescent="0.25">
      <c r="A54" s="21" t="s">
        <v>37</v>
      </c>
      <c r="B54" s="383" t="s">
        <v>38</v>
      </c>
      <c r="C54" s="384"/>
      <c r="D54" s="385"/>
      <c r="E54" s="383" t="s">
        <v>39</v>
      </c>
      <c r="F54" s="385"/>
    </row>
    <row r="55" spans="1:8" x14ac:dyDescent="0.25">
      <c r="B55" s="360" t="s">
        <v>40</v>
      </c>
      <c r="C55" s="361"/>
      <c r="D55" s="362"/>
      <c r="E55" s="360" t="s">
        <v>34</v>
      </c>
      <c r="F55" s="362"/>
    </row>
    <row r="56" spans="1:8" x14ac:dyDescent="0.25">
      <c r="B56" s="360" t="s">
        <v>41</v>
      </c>
      <c r="C56" s="361"/>
      <c r="D56" s="362"/>
      <c r="E56" s="360" t="s">
        <v>35</v>
      </c>
      <c r="F56" s="362"/>
    </row>
    <row r="57" spans="1:8" x14ac:dyDescent="0.25">
      <c r="B57" s="360" t="s">
        <v>42</v>
      </c>
      <c r="C57" s="361"/>
      <c r="D57" s="362"/>
      <c r="E57" s="360" t="s">
        <v>36</v>
      </c>
      <c r="F57" s="362"/>
    </row>
    <row r="58" spans="1:8" x14ac:dyDescent="0.25">
      <c r="B58" s="44"/>
      <c r="C58" s="44"/>
      <c r="D58" s="44"/>
      <c r="E58" s="44"/>
      <c r="F58" s="44"/>
    </row>
    <row r="59" spans="1:8" x14ac:dyDescent="0.25">
      <c r="B59" s="44"/>
      <c r="C59" s="44"/>
      <c r="D59" s="44"/>
      <c r="E59" s="44"/>
      <c r="F59" s="44"/>
    </row>
    <row r="60" spans="1:8" x14ac:dyDescent="0.25">
      <c r="B60" s="44"/>
      <c r="C60" s="44"/>
      <c r="D60" s="44"/>
      <c r="E60" s="44"/>
      <c r="F60" s="44"/>
    </row>
    <row r="61" spans="1:8" x14ac:dyDescent="0.25">
      <c r="B61" s="44"/>
      <c r="C61" s="44"/>
      <c r="D61" s="44"/>
      <c r="E61" s="44"/>
      <c r="F61" s="44"/>
    </row>
    <row r="62" spans="1:8" x14ac:dyDescent="0.25">
      <c r="B62" s="44"/>
      <c r="C62" s="44"/>
      <c r="D62" s="44"/>
      <c r="E62" s="44"/>
      <c r="F62" s="44"/>
    </row>
    <row r="63" spans="1:8" x14ac:dyDescent="0.25">
      <c r="B63" s="44"/>
      <c r="C63" s="44"/>
      <c r="D63" s="44"/>
      <c r="E63" s="44"/>
      <c r="F63" s="44"/>
    </row>
    <row r="65" spans="1:15" ht="19.5" customHeight="1" x14ac:dyDescent="0.25">
      <c r="A65" s="359" t="s">
        <v>53</v>
      </c>
      <c r="B65" s="359"/>
      <c r="C65" s="359"/>
      <c r="D65" s="359"/>
      <c r="E65" s="359"/>
      <c r="F65" s="359"/>
      <c r="G65" s="359"/>
      <c r="H65" s="359"/>
    </row>
    <row r="66" spans="1:15" ht="30" customHeight="1" x14ac:dyDescent="0.25">
      <c r="A66" s="377" t="s">
        <v>54</v>
      </c>
      <c r="B66" s="377"/>
      <c r="C66" s="378" t="s">
        <v>51</v>
      </c>
      <c r="D66" s="379"/>
      <c r="E66" s="377" t="s">
        <v>15</v>
      </c>
      <c r="F66" s="377"/>
      <c r="G66" s="381" t="s">
        <v>16</v>
      </c>
      <c r="H66" s="382"/>
    </row>
    <row r="67" spans="1:15" x14ac:dyDescent="0.25">
      <c r="A67" s="373" t="s">
        <v>55</v>
      </c>
      <c r="B67" s="373"/>
      <c r="C67" s="374">
        <v>0.6</v>
      </c>
      <c r="D67" s="375"/>
      <c r="E67" s="376" t="e">
        <f>H41</f>
        <v>#VALUE!</v>
      </c>
      <c r="F67" s="376"/>
      <c r="G67" s="365" t="e">
        <f>C67*E67</f>
        <v>#VALUE!</v>
      </c>
      <c r="H67" s="366"/>
      <c r="N67" t="s">
        <v>180</v>
      </c>
      <c r="O67" s="43" t="e">
        <f>E67</f>
        <v>#VALUE!</v>
      </c>
    </row>
    <row r="68" spans="1:15" x14ac:dyDescent="0.25">
      <c r="A68" s="373" t="s">
        <v>57</v>
      </c>
      <c r="B68" s="373"/>
      <c r="C68" s="374">
        <v>0.4</v>
      </c>
      <c r="D68" s="375"/>
      <c r="E68" s="380">
        <f>G50</f>
        <v>0.18</v>
      </c>
      <c r="F68" s="380"/>
      <c r="G68" s="365">
        <f>C68*E68</f>
        <v>7.1999999999999995E-2</v>
      </c>
      <c r="H68" s="366"/>
      <c r="N68" t="s">
        <v>181</v>
      </c>
      <c r="O68" s="43">
        <f>E68</f>
        <v>0.18</v>
      </c>
    </row>
    <row r="69" spans="1:15" x14ac:dyDescent="0.25">
      <c r="A69" s="354" t="s">
        <v>56</v>
      </c>
      <c r="B69" s="355"/>
      <c r="C69" s="355"/>
      <c r="D69" s="355"/>
      <c r="E69" s="355"/>
      <c r="F69" s="356"/>
      <c r="G69" s="357" t="e">
        <f>SUM(G67:G68)</f>
        <v>#VALUE!</v>
      </c>
      <c r="H69" s="358"/>
      <c r="N69" t="s">
        <v>182</v>
      </c>
      <c r="O69" s="43" t="e">
        <f>G69</f>
        <v>#VALUE!</v>
      </c>
    </row>
    <row r="70" spans="1:15" ht="9.75" customHeight="1" x14ac:dyDescent="0.25"/>
    <row r="71" spans="1:15" x14ac:dyDescent="0.25">
      <c r="A71" s="28" t="s">
        <v>33</v>
      </c>
    </row>
    <row r="72" spans="1:15" x14ac:dyDescent="0.25">
      <c r="B72" s="27" t="s">
        <v>58</v>
      </c>
    </row>
    <row r="73" spans="1:15" x14ac:dyDescent="0.25">
      <c r="B73" s="27" t="s">
        <v>59</v>
      </c>
    </row>
    <row r="74" spans="1:15" x14ac:dyDescent="0.25">
      <c r="B74" s="27" t="s">
        <v>60</v>
      </c>
    </row>
    <row r="76" spans="1:15" ht="19.5" customHeight="1" x14ac:dyDescent="0.25">
      <c r="A76" s="359" t="s">
        <v>61</v>
      </c>
      <c r="B76" s="359"/>
      <c r="C76" s="359"/>
      <c r="D76" s="359"/>
      <c r="E76" s="359"/>
      <c r="F76" s="359"/>
      <c r="G76" s="359"/>
      <c r="H76" s="359"/>
    </row>
    <row r="77" spans="1:15" ht="15.75" customHeight="1" x14ac:dyDescent="0.25">
      <c r="B77" s="367" t="s">
        <v>38</v>
      </c>
      <c r="C77" s="368"/>
      <c r="D77" s="369"/>
      <c r="E77" s="370" t="s">
        <v>39</v>
      </c>
      <c r="F77" s="370"/>
    </row>
    <row r="78" spans="1:15" x14ac:dyDescent="0.25">
      <c r="B78" s="360" t="s">
        <v>40</v>
      </c>
      <c r="C78" s="361"/>
      <c r="D78" s="362"/>
      <c r="E78" s="363" t="s">
        <v>62</v>
      </c>
      <c r="F78" s="363"/>
    </row>
    <row r="79" spans="1:15" x14ac:dyDescent="0.25">
      <c r="B79" s="360" t="s">
        <v>41</v>
      </c>
      <c r="C79" s="361"/>
      <c r="D79" s="362"/>
      <c r="E79" s="363" t="s">
        <v>63</v>
      </c>
      <c r="F79" s="363"/>
    </row>
    <row r="80" spans="1:15" x14ac:dyDescent="0.25">
      <c r="B80" s="360" t="s">
        <v>42</v>
      </c>
      <c r="C80" s="361"/>
      <c r="D80" s="362"/>
      <c r="E80" s="363" t="s">
        <v>64</v>
      </c>
      <c r="F80" s="363"/>
    </row>
    <row r="81" spans="1:8" x14ac:dyDescent="0.25">
      <c r="B81" s="44"/>
      <c r="C81" s="44"/>
      <c r="D81" s="44"/>
      <c r="E81" s="44"/>
      <c r="F81" s="44"/>
    </row>
    <row r="82" spans="1:8" ht="15" customHeight="1" x14ac:dyDescent="0.25">
      <c r="A82" s="55" t="s">
        <v>72</v>
      </c>
      <c r="B82" s="364" t="e">
        <f>IF(G69&lt;1.5,"Developing level- Structures and mechanisms with acceptable level and extent of community participation and impact on learning outcomes.",IF(G69&lt;2.5,"Maturing level - Introducing and sustaining continuous improvement process that integrates wider community participation and improve sinificantly performance and learning outcomes.",IF(G69&lt;3,"Advanced level - Ensuring the production of intended outputs/outcomes and meeting all standards of a system fully integrated in the local community and is self-renewing and self-sustaining.","")))</f>
        <v>#VALUE!</v>
      </c>
      <c r="C82" s="364"/>
      <c r="D82" s="364"/>
      <c r="E82" s="364"/>
      <c r="F82" s="364"/>
      <c r="G82" s="364"/>
      <c r="H82" s="364"/>
    </row>
    <row r="83" spans="1:8" x14ac:dyDescent="0.25">
      <c r="B83" s="364"/>
      <c r="C83" s="364"/>
      <c r="D83" s="364"/>
      <c r="E83" s="364"/>
      <c r="F83" s="364"/>
      <c r="G83" s="364"/>
      <c r="H83" s="364"/>
    </row>
    <row r="84" spans="1:8" x14ac:dyDescent="0.25">
      <c r="B84" s="364"/>
      <c r="C84" s="364"/>
      <c r="D84" s="364"/>
      <c r="E84" s="364"/>
      <c r="F84" s="364"/>
      <c r="G84" s="364"/>
      <c r="H84" s="364"/>
    </row>
    <row r="85" spans="1:8" x14ac:dyDescent="0.25">
      <c r="B85" s="364"/>
      <c r="C85" s="364"/>
      <c r="D85" s="364"/>
      <c r="E85" s="364"/>
      <c r="F85" s="364"/>
      <c r="G85" s="364"/>
      <c r="H85" s="364"/>
    </row>
    <row r="86" spans="1:8" x14ac:dyDescent="0.25">
      <c r="B86" s="61"/>
      <c r="C86" s="61"/>
      <c r="D86" s="61"/>
      <c r="E86" s="61"/>
      <c r="F86" s="61"/>
      <c r="G86" s="61"/>
      <c r="H86" s="61"/>
    </row>
    <row r="87" spans="1:8" x14ac:dyDescent="0.25">
      <c r="B87" s="61"/>
      <c r="C87" s="61"/>
      <c r="D87" s="61"/>
      <c r="E87" s="61"/>
      <c r="F87" s="61"/>
      <c r="G87" s="61"/>
      <c r="H87" s="61"/>
    </row>
    <row r="88" spans="1:8" x14ac:dyDescent="0.25">
      <c r="B88" s="61"/>
      <c r="C88" s="61"/>
      <c r="D88" s="61"/>
      <c r="E88" s="61"/>
      <c r="F88" s="61"/>
      <c r="G88" s="61"/>
      <c r="H88" s="61"/>
    </row>
    <row r="89" spans="1:8" x14ac:dyDescent="0.25">
      <c r="B89" s="61"/>
      <c r="C89" s="61"/>
      <c r="D89" s="61"/>
      <c r="E89" s="61"/>
      <c r="F89" s="61"/>
      <c r="G89" s="61"/>
      <c r="H89" s="61"/>
    </row>
    <row r="90" spans="1:8" x14ac:dyDescent="0.25">
      <c r="B90" s="61"/>
      <c r="C90" s="61"/>
      <c r="D90" s="61"/>
      <c r="E90" s="61"/>
      <c r="F90" s="61"/>
      <c r="G90" s="61"/>
      <c r="H90" s="61"/>
    </row>
    <row r="91" spans="1:8" x14ac:dyDescent="0.25">
      <c r="B91" s="61"/>
      <c r="C91" s="61"/>
      <c r="D91" s="61"/>
      <c r="E91" s="61"/>
      <c r="F91" s="61"/>
      <c r="G91" s="61"/>
      <c r="H91" s="61"/>
    </row>
    <row r="92" spans="1:8" x14ac:dyDescent="0.25">
      <c r="B92" s="61"/>
      <c r="C92" s="61"/>
      <c r="D92" s="61"/>
      <c r="E92" s="61"/>
      <c r="F92" s="61"/>
      <c r="G92" s="61"/>
      <c r="H92" s="61"/>
    </row>
    <row r="93" spans="1:8" x14ac:dyDescent="0.25">
      <c r="B93" s="61"/>
      <c r="C93" s="61"/>
      <c r="D93" s="61"/>
      <c r="E93" s="61"/>
      <c r="F93" s="61"/>
      <c r="G93" s="61"/>
      <c r="H93" s="61"/>
    </row>
    <row r="94" spans="1:8" x14ac:dyDescent="0.25">
      <c r="B94" s="61"/>
      <c r="C94" s="61"/>
      <c r="D94" s="61"/>
      <c r="E94" s="61"/>
      <c r="F94" s="61"/>
      <c r="G94" s="61"/>
      <c r="H94" s="61"/>
    </row>
    <row r="95" spans="1:8" x14ac:dyDescent="0.25">
      <c r="B95" s="61"/>
      <c r="C95" s="61"/>
      <c r="D95" s="61"/>
      <c r="E95" s="61"/>
      <c r="F95" s="61"/>
      <c r="G95" s="61"/>
      <c r="H95" s="61"/>
    </row>
    <row r="96" spans="1:8" x14ac:dyDescent="0.25">
      <c r="B96" s="61"/>
      <c r="C96" s="61"/>
      <c r="D96" s="61"/>
      <c r="E96" s="61"/>
      <c r="F96" s="61"/>
      <c r="G96" s="61"/>
      <c r="H96" s="61"/>
    </row>
    <row r="97" spans="1:8" x14ac:dyDescent="0.25">
      <c r="B97" s="61"/>
      <c r="C97" s="61"/>
      <c r="D97" s="61"/>
      <c r="E97" s="61"/>
      <c r="F97" s="61"/>
      <c r="G97" s="61"/>
      <c r="H97" s="61"/>
    </row>
    <row r="98" spans="1:8" x14ac:dyDescent="0.25">
      <c r="B98" s="61"/>
      <c r="C98" s="61"/>
      <c r="D98" s="61"/>
      <c r="E98" s="61"/>
      <c r="F98" s="61"/>
      <c r="G98" s="61"/>
      <c r="H98" s="61"/>
    </row>
    <row r="99" spans="1:8" x14ac:dyDescent="0.25">
      <c r="B99" s="59"/>
      <c r="C99" s="59"/>
      <c r="D99" s="59"/>
      <c r="E99" s="59"/>
      <c r="F99" s="59"/>
      <c r="G99" s="59"/>
      <c r="H99" s="59"/>
    </row>
    <row r="100" spans="1:8" x14ac:dyDescent="0.25">
      <c r="A100" s="22" t="s">
        <v>65</v>
      </c>
    </row>
    <row r="101" spans="1:8" x14ac:dyDescent="0.25">
      <c r="B101" s="353">
        <f>'Input Menu'!B51</f>
        <v>0</v>
      </c>
      <c r="C101" s="353"/>
      <c r="D101" s="111"/>
      <c r="E101" s="353">
        <f>'Input Menu'!B52</f>
        <v>0</v>
      </c>
      <c r="F101" s="353"/>
    </row>
    <row r="102" spans="1:8" x14ac:dyDescent="0.25">
      <c r="B102" s="351" t="s">
        <v>67</v>
      </c>
      <c r="C102" s="351"/>
      <c r="E102" s="351" t="s">
        <v>67</v>
      </c>
      <c r="F102" s="351"/>
    </row>
    <row r="105" spans="1:8" x14ac:dyDescent="0.25">
      <c r="B105" s="351">
        <f>'Input Menu'!B53</f>
        <v>0</v>
      </c>
      <c r="C105" s="351"/>
      <c r="E105" s="413">
        <f>'Input Menu'!B54</f>
        <v>0</v>
      </c>
      <c r="F105" s="413"/>
    </row>
    <row r="106" spans="1:8" x14ac:dyDescent="0.25">
      <c r="B106" s="351" t="s">
        <v>67</v>
      </c>
      <c r="C106" s="351"/>
      <c r="E106" s="351" t="s">
        <v>67</v>
      </c>
      <c r="F106" s="351"/>
    </row>
    <row r="107" spans="1:8" x14ac:dyDescent="0.25">
      <c r="E107" s="110"/>
      <c r="F107" s="110"/>
    </row>
    <row r="110" spans="1:8" x14ac:dyDescent="0.25">
      <c r="B110" s="351">
        <f>'Input Menu'!B50</f>
        <v>0</v>
      </c>
      <c r="C110" s="351"/>
      <c r="D110" s="351"/>
      <c r="E110" s="351"/>
      <c r="F110" s="351"/>
    </row>
    <row r="111" spans="1:8" x14ac:dyDescent="0.25">
      <c r="B111" s="351" t="s">
        <v>66</v>
      </c>
      <c r="C111" s="351"/>
      <c r="D111" s="351"/>
      <c r="E111" s="351"/>
      <c r="F111" s="351"/>
    </row>
    <row r="112" spans="1:8" ht="60" customHeight="1" x14ac:dyDescent="0.25">
      <c r="A112" s="102" t="e">
        <f>'Main Menu'!#REF!</f>
        <v>#REF!</v>
      </c>
      <c r="B112" s="102"/>
      <c r="C112" s="102"/>
    </row>
  </sheetData>
  <sheetProtection password="C542" sheet="1" objects="1" scenarios="1"/>
  <protectedRanges>
    <protectedRange sqref="E101 B101 B105 E105 B110" name="Range1"/>
  </protectedRanges>
  <customSheetViews>
    <customSheetView guid="{4A908606-4657-4E94-A24A-D00115F5FBC8}" scale="110" showPageBreaks="1" showGridLines="0" printArea="1" hiddenRows="1" hiddenColumns="1" state="hidden" view="pageBreakPreview" topLeftCell="A96">
      <selection activeCell="F7" sqref="F7"/>
      <pageMargins left="0.7" right="0.7" top="0.75" bottom="0.75" header="0.3" footer="0.3"/>
      <pageSetup paperSize="5" scale="90" orientation="portrait" horizontalDpi="360" verticalDpi="360" r:id="rId1"/>
    </customSheetView>
  </customSheetViews>
  <mergeCells count="97">
    <mergeCell ref="A1:H1"/>
    <mergeCell ref="A2:H2"/>
    <mergeCell ref="A3:H3"/>
    <mergeCell ref="A5:H5"/>
    <mergeCell ref="F6:H6"/>
    <mergeCell ref="A8:H8"/>
    <mergeCell ref="B9:C9"/>
    <mergeCell ref="A11:A16"/>
    <mergeCell ref="E11:E16"/>
    <mergeCell ref="F11:F16"/>
    <mergeCell ref="G11:G16"/>
    <mergeCell ref="H11:H16"/>
    <mergeCell ref="H35:H40"/>
    <mergeCell ref="A17:A34"/>
    <mergeCell ref="E17:E22"/>
    <mergeCell ref="F17:F22"/>
    <mergeCell ref="G17:G22"/>
    <mergeCell ref="H17:H34"/>
    <mergeCell ref="E23:E28"/>
    <mergeCell ref="F23:F28"/>
    <mergeCell ref="G23:G28"/>
    <mergeCell ref="E29:E34"/>
    <mergeCell ref="F29:F34"/>
    <mergeCell ref="G29:G34"/>
    <mergeCell ref="A35:A40"/>
    <mergeCell ref="E35:E40"/>
    <mergeCell ref="F35:F40"/>
    <mergeCell ref="G35:G40"/>
    <mergeCell ref="A41:E41"/>
    <mergeCell ref="A43:H43"/>
    <mergeCell ref="A44:H44"/>
    <mergeCell ref="A45:B45"/>
    <mergeCell ref="C45:D45"/>
    <mergeCell ref="E45:F45"/>
    <mergeCell ref="G45:H45"/>
    <mergeCell ref="A46:B46"/>
    <mergeCell ref="C46:D46"/>
    <mergeCell ref="E46:F46"/>
    <mergeCell ref="G46:H46"/>
    <mergeCell ref="A47:B47"/>
    <mergeCell ref="C47:D47"/>
    <mergeCell ref="E47:F47"/>
    <mergeCell ref="G47:H47"/>
    <mergeCell ref="A48:B48"/>
    <mergeCell ref="C48:D48"/>
    <mergeCell ref="E48:F48"/>
    <mergeCell ref="G48:H48"/>
    <mergeCell ref="A49:B49"/>
    <mergeCell ref="C49:D49"/>
    <mergeCell ref="E49:F49"/>
    <mergeCell ref="G49:H49"/>
    <mergeCell ref="A66:B66"/>
    <mergeCell ref="C66:D66"/>
    <mergeCell ref="E66:F66"/>
    <mergeCell ref="G66:H66"/>
    <mergeCell ref="A50:F50"/>
    <mergeCell ref="G50:H50"/>
    <mergeCell ref="B54:D54"/>
    <mergeCell ref="E54:F54"/>
    <mergeCell ref="B55:D55"/>
    <mergeCell ref="E55:F55"/>
    <mergeCell ref="B56:D56"/>
    <mergeCell ref="E56:F56"/>
    <mergeCell ref="B57:D57"/>
    <mergeCell ref="E57:F57"/>
    <mergeCell ref="A65:H65"/>
    <mergeCell ref="A67:B67"/>
    <mergeCell ref="C67:D67"/>
    <mergeCell ref="E67:F67"/>
    <mergeCell ref="A69:F69"/>
    <mergeCell ref="G67:H67"/>
    <mergeCell ref="A68:B68"/>
    <mergeCell ref="C68:D68"/>
    <mergeCell ref="E68:F68"/>
    <mergeCell ref="G68:H68"/>
    <mergeCell ref="A76:H76"/>
    <mergeCell ref="B77:D77"/>
    <mergeCell ref="E77:F77"/>
    <mergeCell ref="B110:F110"/>
    <mergeCell ref="B78:D78"/>
    <mergeCell ref="E78:F78"/>
    <mergeCell ref="B111:F111"/>
    <mergeCell ref="B6:D6"/>
    <mergeCell ref="B102:C102"/>
    <mergeCell ref="E102:F102"/>
    <mergeCell ref="B105:C105"/>
    <mergeCell ref="E105:F105"/>
    <mergeCell ref="B106:C106"/>
    <mergeCell ref="E106:F106"/>
    <mergeCell ref="B79:D79"/>
    <mergeCell ref="E79:F79"/>
    <mergeCell ref="B80:D80"/>
    <mergeCell ref="E80:F80"/>
    <mergeCell ref="B82:H85"/>
    <mergeCell ref="B101:C101"/>
    <mergeCell ref="E101:F101"/>
    <mergeCell ref="G69:H69"/>
  </mergeCells>
  <conditionalFormatting sqref="C51">
    <cfRule type="iconSet" priority="1">
      <iconSet>
        <cfvo type="percent" val="0"/>
        <cfvo type="percent" val="33"/>
        <cfvo type="percent" val="67"/>
      </iconSet>
    </cfRule>
  </conditionalFormatting>
  <dataValidations count="1">
    <dataValidation allowBlank="1" showInputMessage="1" showErrorMessage="1" errorTitle="aye" sqref="B4:B111 B113:B1048576"/>
  </dataValidations>
  <pageMargins left="0.7" right="0.7" top="0.75" bottom="0.75" header="0.3" footer="0.3"/>
  <pageSetup paperSize="5" scale="90" orientation="portrait" horizontalDpi="360" verticalDpi="360" r:id="rId2"/>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Sheet20">
    <tabColor rgb="FFFF0000"/>
  </sheetPr>
  <dimension ref="A1:U112"/>
  <sheetViews>
    <sheetView showGridLines="0" view="pageBreakPreview" topLeftCell="A94" zoomScaleNormal="100" zoomScaleSheetLayoutView="100" workbookViewId="0">
      <selection activeCell="F7" sqref="F7"/>
    </sheetView>
  </sheetViews>
  <sheetFormatPr defaultRowHeight="15" x14ac:dyDescent="0.25"/>
  <cols>
    <col min="1" max="1" width="12.7109375" style="109" customWidth="1"/>
    <col min="2" max="2" width="17.28515625" style="110" customWidth="1"/>
    <col min="3" max="3" width="9.140625" style="36" customWidth="1"/>
    <col min="4" max="4" width="10.5703125" style="110" customWidth="1"/>
    <col min="5" max="5" width="24.42578125" style="5" customWidth="1"/>
    <col min="6" max="6" width="9.85546875" style="5" customWidth="1"/>
    <col min="7" max="7" width="4.42578125" style="4" hidden="1" customWidth="1"/>
    <col min="8" max="8" width="10.5703125" style="4" customWidth="1"/>
    <col min="9" max="9" width="8.85546875" hidden="1" customWidth="1"/>
    <col min="10" max="10" width="4.28515625" hidden="1" customWidth="1"/>
    <col min="11" max="11" width="5.5703125" hidden="1" customWidth="1"/>
    <col min="13" max="13" width="2.5703125" customWidth="1"/>
    <col min="14" max="14" width="3.28515625" customWidth="1"/>
    <col min="15" max="15" width="5.42578125" customWidth="1"/>
    <col min="16" max="16" width="2.85546875" customWidth="1"/>
    <col min="17" max="17" width="9" customWidth="1"/>
    <col min="18" max="18" width="9.140625" hidden="1" customWidth="1"/>
    <col min="21" max="21" width="9.140625" hidden="1" customWidth="1"/>
  </cols>
  <sheetData>
    <row r="1" spans="1:11" x14ac:dyDescent="0.25">
      <c r="A1" s="371" t="str">
        <f>'Main Menu'!A1:F1</f>
        <v>Department of Education</v>
      </c>
      <c r="B1" s="371"/>
      <c r="C1" s="371"/>
      <c r="D1" s="371"/>
      <c r="E1" s="371"/>
      <c r="F1" s="371"/>
      <c r="G1" s="371"/>
      <c r="H1" s="371"/>
    </row>
    <row r="2" spans="1:11" x14ac:dyDescent="0.25">
      <c r="A2" s="371" t="str">
        <f>'Main Menu'!A2:F2</f>
        <v>Region X</v>
      </c>
      <c r="B2" s="371"/>
      <c r="C2" s="371"/>
      <c r="D2" s="371"/>
      <c r="E2" s="371"/>
      <c r="F2" s="371"/>
      <c r="G2" s="371"/>
      <c r="H2" s="371"/>
    </row>
    <row r="3" spans="1:11" ht="13.5" customHeight="1" x14ac:dyDescent="0.25">
      <c r="A3" s="411" t="str">
        <f>'Main Menu'!A3:F3</f>
        <v/>
      </c>
      <c r="B3" s="411"/>
      <c r="C3" s="411"/>
      <c r="D3" s="411"/>
      <c r="E3" s="411"/>
      <c r="F3" s="411"/>
      <c r="G3" s="411"/>
      <c r="H3" s="411"/>
    </row>
    <row r="4" spans="1:11" ht="9" customHeight="1" x14ac:dyDescent="0.25"/>
    <row r="5" spans="1:11" ht="16.5" customHeight="1" x14ac:dyDescent="0.25">
      <c r="A5" s="406" t="s">
        <v>0</v>
      </c>
      <c r="B5" s="406"/>
      <c r="C5" s="406"/>
      <c r="D5" s="406"/>
      <c r="E5" s="406"/>
      <c r="F5" s="406"/>
      <c r="G5" s="406"/>
      <c r="H5" s="406"/>
    </row>
    <row r="6" spans="1:11" ht="27.75" customHeight="1" x14ac:dyDescent="0.25">
      <c r="A6" s="109" t="s">
        <v>1</v>
      </c>
      <c r="B6" s="434">
        <f>'Main Menu'!G6</f>
        <v>0</v>
      </c>
      <c r="C6" s="434"/>
      <c r="D6" s="434"/>
      <c r="E6" s="18" t="s">
        <v>225</v>
      </c>
      <c r="F6" s="435" t="str">
        <f>'Main Menu'!B8</f>
        <v/>
      </c>
      <c r="G6" s="435"/>
      <c r="H6" s="435"/>
      <c r="K6">
        <f>B6</f>
        <v>0</v>
      </c>
    </row>
    <row r="7" spans="1:11" ht="3" customHeight="1" x14ac:dyDescent="0.25">
      <c r="B7" s="6"/>
      <c r="C7" s="37"/>
      <c r="D7" s="6"/>
      <c r="E7" s="15"/>
      <c r="F7" s="114"/>
      <c r="G7" s="114"/>
      <c r="H7" s="7"/>
    </row>
    <row r="8" spans="1:11" ht="18.75" customHeight="1" x14ac:dyDescent="0.25">
      <c r="A8" s="409" t="s">
        <v>31</v>
      </c>
      <c r="B8" s="409"/>
      <c r="C8" s="409"/>
      <c r="D8" s="409"/>
      <c r="E8" s="409"/>
      <c r="F8" s="409"/>
      <c r="G8" s="409"/>
      <c r="H8" s="409"/>
    </row>
    <row r="9" spans="1:11" s="2" customFormat="1" ht="27" customHeight="1" x14ac:dyDescent="0.25">
      <c r="A9" s="29" t="s">
        <v>2</v>
      </c>
      <c r="B9" s="410" t="s">
        <v>13</v>
      </c>
      <c r="C9" s="410"/>
      <c r="D9" s="113"/>
      <c r="E9" s="113" t="s">
        <v>14</v>
      </c>
      <c r="F9" s="113" t="s">
        <v>15</v>
      </c>
      <c r="G9" s="113" t="s">
        <v>15</v>
      </c>
      <c r="H9" s="31" t="s">
        <v>16</v>
      </c>
    </row>
    <row r="10" spans="1:11" s="2" customFormat="1" ht="2.25" customHeight="1" x14ac:dyDescent="0.25">
      <c r="A10" s="8"/>
      <c r="B10" s="9"/>
      <c r="C10" s="38"/>
      <c r="D10" s="9"/>
      <c r="E10" s="9"/>
      <c r="F10" s="14"/>
      <c r="G10" s="14"/>
      <c r="H10" s="19"/>
    </row>
    <row r="11" spans="1:11" ht="30" x14ac:dyDescent="0.25">
      <c r="A11" s="396" t="s">
        <v>3</v>
      </c>
      <c r="B11" s="32" t="s">
        <v>9</v>
      </c>
      <c r="C11" s="53" t="s">
        <v>10</v>
      </c>
      <c r="D11" s="54" t="s">
        <v>68</v>
      </c>
      <c r="E11" s="402"/>
      <c r="F11" s="403" t="e">
        <f>grd(C16)</f>
        <v>#VALUE!</v>
      </c>
      <c r="G11" s="393" t="e">
        <f>F11*0.45</f>
        <v>#VALUE!</v>
      </c>
      <c r="H11" s="393" t="e">
        <f>G11</f>
        <v>#VALUE!</v>
      </c>
    </row>
    <row r="12" spans="1:11" hidden="1" x14ac:dyDescent="0.25">
      <c r="A12" s="396"/>
      <c r="B12" s="11" t="str">
        <f>'Main Menu'!B14</f>
        <v>SY 2009-2010</v>
      </c>
      <c r="C12" s="39"/>
      <c r="D12" s="33">
        <f>'Main Menu'!D14</f>
        <v>990</v>
      </c>
      <c r="E12" s="402"/>
      <c r="F12" s="404"/>
      <c r="G12" s="394"/>
      <c r="H12" s="394"/>
    </row>
    <row r="13" spans="1:11" ht="18.75" customHeight="1" x14ac:dyDescent="0.25">
      <c r="A13" s="396"/>
      <c r="B13" s="11" t="str">
        <f>'Main Menu'!B15</f>
        <v/>
      </c>
      <c r="C13" s="40"/>
      <c r="D13" s="33" t="str">
        <f>'Main Menu'!D15</f>
        <v/>
      </c>
      <c r="E13" s="402"/>
      <c r="F13" s="404"/>
      <c r="G13" s="394"/>
      <c r="H13" s="394"/>
      <c r="K13" t="s">
        <v>17</v>
      </c>
    </row>
    <row r="14" spans="1:11" ht="20.25" customHeight="1" x14ac:dyDescent="0.25">
      <c r="A14" s="396"/>
      <c r="B14" s="11" t="str">
        <f>'Main Menu'!B16</f>
        <v/>
      </c>
      <c r="C14" s="40" t="e">
        <f>((D14-D13)/D13)*100</f>
        <v>#VALUE!</v>
      </c>
      <c r="D14" s="33" t="str">
        <f>'Main Menu'!D16</f>
        <v/>
      </c>
      <c r="E14" s="402"/>
      <c r="F14" s="404"/>
      <c r="G14" s="394"/>
      <c r="H14" s="394"/>
      <c r="K14" t="s">
        <v>18</v>
      </c>
    </row>
    <row r="15" spans="1:11" ht="19.5" customHeight="1" x14ac:dyDescent="0.25">
      <c r="A15" s="396"/>
      <c r="B15" s="11" t="str">
        <f>'Main Menu'!B17</f>
        <v/>
      </c>
      <c r="C15" s="40" t="e">
        <f>((D15-D14)/D14)*100</f>
        <v>#VALUE!</v>
      </c>
      <c r="D15" s="33" t="str">
        <f>'Main Menu'!D17</f>
        <v/>
      </c>
      <c r="E15" s="402"/>
      <c r="F15" s="404"/>
      <c r="G15" s="394"/>
      <c r="H15" s="394"/>
      <c r="K15" t="s">
        <v>19</v>
      </c>
    </row>
    <row r="16" spans="1:11" ht="32.25" customHeight="1" x14ac:dyDescent="0.25">
      <c r="A16" s="396"/>
      <c r="B16" s="112" t="s">
        <v>28</v>
      </c>
      <c r="C16" s="72" t="e">
        <f>AVERAGE(C14:C15)</f>
        <v>#VALUE!</v>
      </c>
      <c r="D16" s="13"/>
      <c r="E16" s="402"/>
      <c r="F16" s="405"/>
      <c r="G16" s="395"/>
      <c r="H16" s="395"/>
      <c r="I16" s="35"/>
      <c r="K16" t="s">
        <v>20</v>
      </c>
    </row>
    <row r="17" spans="1:18" ht="27" customHeight="1" x14ac:dyDescent="0.25">
      <c r="A17" s="396" t="s">
        <v>4</v>
      </c>
      <c r="B17" s="32" t="s">
        <v>11</v>
      </c>
      <c r="C17" s="53" t="s">
        <v>12</v>
      </c>
      <c r="D17" s="54" t="s">
        <v>69</v>
      </c>
      <c r="E17" s="397"/>
      <c r="F17" s="386" t="e">
        <f>IF(C22&gt;=5,"1",IF(C22&gt;=2,"2",IF(C22&lt;2,"3","0")))</f>
        <v>#VALUE!</v>
      </c>
      <c r="G17" s="400" t="e">
        <f>F17*0.0833</f>
        <v>#VALUE!</v>
      </c>
      <c r="H17" s="401" t="e">
        <f>SUM(G17:G34)</f>
        <v>#VALUE!</v>
      </c>
      <c r="K17" t="s">
        <v>21</v>
      </c>
    </row>
    <row r="18" spans="1:18" ht="15" hidden="1" customHeight="1" x14ac:dyDescent="0.25">
      <c r="A18" s="396"/>
      <c r="B18" s="11" t="str">
        <f>'Main Menu'!B20</f>
        <v>SY 2008-2009</v>
      </c>
      <c r="C18" s="39"/>
      <c r="D18" s="33">
        <f>'Main Menu'!D20</f>
        <v>0.02</v>
      </c>
      <c r="E18" s="398"/>
      <c r="F18" s="386"/>
      <c r="G18" s="400"/>
      <c r="H18" s="394"/>
      <c r="I18" s="43"/>
      <c r="J18" s="41"/>
    </row>
    <row r="19" spans="1:18" x14ac:dyDescent="0.25">
      <c r="A19" s="396"/>
      <c r="B19" s="11" t="str">
        <f>'Main Menu'!B21</f>
        <v/>
      </c>
      <c r="C19" s="40"/>
      <c r="D19" s="65" t="str">
        <f>'Main Menu'!D21</f>
        <v/>
      </c>
      <c r="E19" s="398"/>
      <c r="F19" s="386"/>
      <c r="G19" s="400"/>
      <c r="H19" s="394"/>
      <c r="I19" s="43"/>
      <c r="J19" s="40"/>
      <c r="K19" t="s">
        <v>22</v>
      </c>
    </row>
    <row r="20" spans="1:18" x14ac:dyDescent="0.25">
      <c r="A20" s="396"/>
      <c r="B20" s="11" t="str">
        <f>'Main Menu'!B22</f>
        <v/>
      </c>
      <c r="C20" s="40" t="e">
        <f>((D20-D19))</f>
        <v>#VALUE!</v>
      </c>
      <c r="D20" s="65" t="str">
        <f>'Main Menu'!D22</f>
        <v/>
      </c>
      <c r="E20" s="398"/>
      <c r="F20" s="386"/>
      <c r="G20" s="400"/>
      <c r="H20" s="394"/>
      <c r="I20" s="43"/>
      <c r="J20" s="40"/>
      <c r="K20" t="s">
        <v>23</v>
      </c>
    </row>
    <row r="21" spans="1:18" x14ac:dyDescent="0.25">
      <c r="A21" s="396"/>
      <c r="B21" s="11" t="str">
        <f>'Main Menu'!B23</f>
        <v/>
      </c>
      <c r="C21" s="40" t="e">
        <f>D21-D20</f>
        <v>#VALUE!</v>
      </c>
      <c r="D21" s="65" t="str">
        <f>'Main Menu'!D23</f>
        <v/>
      </c>
      <c r="E21" s="398"/>
      <c r="F21" s="386"/>
      <c r="G21" s="400"/>
      <c r="H21" s="394"/>
      <c r="I21" s="43"/>
      <c r="J21" s="40"/>
      <c r="K21" t="s">
        <v>24</v>
      </c>
    </row>
    <row r="22" spans="1:18" x14ac:dyDescent="0.25">
      <c r="A22" s="396"/>
      <c r="B22" s="112" t="s">
        <v>29</v>
      </c>
      <c r="C22" s="72" t="e">
        <f>(C20+C21)/2</f>
        <v>#VALUE!</v>
      </c>
      <c r="D22" s="66"/>
      <c r="E22" s="399"/>
      <c r="F22" s="386"/>
      <c r="G22" s="400"/>
      <c r="H22" s="394"/>
      <c r="I22" s="43"/>
      <c r="J22" s="41"/>
    </row>
    <row r="23" spans="1:18" ht="30" x14ac:dyDescent="0.25">
      <c r="A23" s="396"/>
      <c r="B23" s="32" t="s">
        <v>5</v>
      </c>
      <c r="C23" s="53" t="s">
        <v>10</v>
      </c>
      <c r="D23" s="53" t="s">
        <v>70</v>
      </c>
      <c r="E23" s="402"/>
      <c r="F23" s="403">
        <f>N28</f>
        <v>3</v>
      </c>
      <c r="G23" s="400">
        <f>F23*0.0833</f>
        <v>0.24990000000000001</v>
      </c>
      <c r="H23" s="394"/>
      <c r="K23" t="s">
        <v>25</v>
      </c>
    </row>
    <row r="24" spans="1:18" hidden="1" x14ac:dyDescent="0.25">
      <c r="A24" s="396"/>
      <c r="B24" s="11" t="str">
        <f>'Main Menu'!B26</f>
        <v>SY 2008-2009</v>
      </c>
      <c r="C24" s="39"/>
      <c r="D24" s="39">
        <f>'Main Menu'!D26</f>
        <v>65</v>
      </c>
      <c r="E24" s="402"/>
      <c r="F24" s="404"/>
      <c r="G24" s="400"/>
      <c r="H24" s="394"/>
    </row>
    <row r="25" spans="1:18" x14ac:dyDescent="0.25">
      <c r="A25" s="396"/>
      <c r="B25" s="11" t="str">
        <f>'Main Menu'!B27</f>
        <v/>
      </c>
      <c r="C25" s="40"/>
      <c r="D25" s="63" t="str">
        <f>'Main Menu'!D27</f>
        <v/>
      </c>
      <c r="E25" s="402"/>
      <c r="F25" s="404"/>
      <c r="G25" s="400"/>
      <c r="H25" s="394"/>
      <c r="K25" t="s">
        <v>26</v>
      </c>
      <c r="N25" t="str">
        <f>IF(D25&gt;=95,"3","0")</f>
        <v>3</v>
      </c>
    </row>
    <row r="26" spans="1:18" x14ac:dyDescent="0.25">
      <c r="A26" s="396"/>
      <c r="B26" s="11" t="str">
        <f>'Main Menu'!B28</f>
        <v/>
      </c>
      <c r="C26" s="40"/>
      <c r="D26" s="63" t="str">
        <f>'Main Menu'!D28</f>
        <v/>
      </c>
      <c r="E26" s="402"/>
      <c r="F26" s="404"/>
      <c r="G26" s="400"/>
      <c r="H26" s="394"/>
      <c r="K26" t="s">
        <v>27</v>
      </c>
      <c r="N26" t="str">
        <f>IF(D26&gt;=95,"3","0")</f>
        <v>3</v>
      </c>
    </row>
    <row r="27" spans="1:18" x14ac:dyDescent="0.25">
      <c r="A27" s="396"/>
      <c r="B27" s="11" t="str">
        <f>'Main Menu'!B29</f>
        <v/>
      </c>
      <c r="C27" s="40"/>
      <c r="D27" s="63" t="str">
        <f>'Main Menu'!D29</f>
        <v/>
      </c>
      <c r="E27" s="402"/>
      <c r="F27" s="404"/>
      <c r="G27" s="400"/>
      <c r="H27" s="394"/>
      <c r="N27" t="str">
        <f>IF(D27&gt;=95,"3","0")</f>
        <v>3</v>
      </c>
    </row>
    <row r="28" spans="1:18" x14ac:dyDescent="0.25">
      <c r="A28" s="396"/>
      <c r="B28" s="116" t="s">
        <v>28</v>
      </c>
      <c r="C28" s="117"/>
      <c r="D28" s="118"/>
      <c r="E28" s="402"/>
      <c r="F28" s="405"/>
      <c r="G28" s="400"/>
      <c r="H28" s="394"/>
      <c r="N28">
        <f>(N25+N26+N27)/3</f>
        <v>3</v>
      </c>
    </row>
    <row r="29" spans="1:18" ht="30" x14ac:dyDescent="0.25">
      <c r="A29" s="396"/>
      <c r="B29" s="32" t="s">
        <v>6</v>
      </c>
      <c r="C29" s="53" t="s">
        <v>10</v>
      </c>
      <c r="D29" s="53" t="s">
        <v>71</v>
      </c>
      <c r="E29" s="402"/>
      <c r="F29" s="403">
        <f>R34</f>
        <v>2</v>
      </c>
      <c r="G29" s="400">
        <f>F29*0.0834</f>
        <v>0.1668</v>
      </c>
      <c r="H29" s="394"/>
    </row>
    <row r="30" spans="1:18" hidden="1" x14ac:dyDescent="0.25">
      <c r="A30" s="396"/>
      <c r="B30" s="11" t="str">
        <f>'Main Menu'!B32</f>
        <v>SY 2008-2009</v>
      </c>
      <c r="C30" s="39"/>
      <c r="D30" s="39">
        <f>'Main Menu'!D32</f>
        <v>58</v>
      </c>
      <c r="E30" s="402"/>
      <c r="F30" s="404"/>
      <c r="G30" s="400"/>
      <c r="H30" s="394"/>
    </row>
    <row r="31" spans="1:18" x14ac:dyDescent="0.25">
      <c r="A31" s="396"/>
      <c r="B31" s="11" t="str">
        <f>'Main Menu'!B33</f>
        <v/>
      </c>
      <c r="C31" s="40"/>
      <c r="D31" s="63">
        <f>'Main Menu'!D33</f>
        <v>95</v>
      </c>
      <c r="E31" s="402"/>
      <c r="F31" s="404"/>
      <c r="G31" s="400"/>
      <c r="H31" s="394"/>
      <c r="R31" t="str">
        <f>IF(D31&gt;=95,"3","0")</f>
        <v>3</v>
      </c>
    </row>
    <row r="32" spans="1:18" x14ac:dyDescent="0.25">
      <c r="A32" s="396"/>
      <c r="B32" s="11" t="str">
        <f>'Main Menu'!B34</f>
        <v/>
      </c>
      <c r="C32" s="40"/>
      <c r="D32" s="63">
        <f>'Main Menu'!D34</f>
        <v>96</v>
      </c>
      <c r="E32" s="402"/>
      <c r="F32" s="404"/>
      <c r="G32" s="400"/>
      <c r="H32" s="394"/>
      <c r="R32" t="str">
        <f>IF(D32&gt;=95,"3","0")</f>
        <v>3</v>
      </c>
    </row>
    <row r="33" spans="1:21" x14ac:dyDescent="0.25">
      <c r="A33" s="396"/>
      <c r="B33" s="11" t="str">
        <f>'Main Menu'!B35</f>
        <v/>
      </c>
      <c r="C33" s="40"/>
      <c r="D33" s="63">
        <f>'Main Menu'!D35</f>
        <v>83.72</v>
      </c>
      <c r="E33" s="402"/>
      <c r="F33" s="404"/>
      <c r="G33" s="400"/>
      <c r="H33" s="394"/>
      <c r="R33" t="str">
        <f>IF(D33&gt;=95,"3","0")</f>
        <v>0</v>
      </c>
    </row>
    <row r="34" spans="1:21" x14ac:dyDescent="0.25">
      <c r="A34" s="396"/>
      <c r="B34" s="116" t="s">
        <v>28</v>
      </c>
      <c r="C34" s="117"/>
      <c r="D34" s="118"/>
      <c r="E34" s="402"/>
      <c r="F34" s="405"/>
      <c r="G34" s="400"/>
      <c r="H34" s="395"/>
      <c r="R34">
        <f>(R31+R32+R33)/3</f>
        <v>2</v>
      </c>
    </row>
    <row r="35" spans="1:21" ht="36" customHeight="1" x14ac:dyDescent="0.25">
      <c r="A35" s="396" t="s">
        <v>8</v>
      </c>
      <c r="B35" s="32" t="s">
        <v>7</v>
      </c>
      <c r="C35" s="64" t="s">
        <v>10</v>
      </c>
      <c r="D35" s="64" t="s">
        <v>7</v>
      </c>
      <c r="E35" s="402"/>
      <c r="F35" s="403">
        <f>U40</f>
        <v>3</v>
      </c>
      <c r="G35" s="393">
        <f>F35*0.3</f>
        <v>0.89999999999999991</v>
      </c>
      <c r="H35" s="393">
        <f>G35</f>
        <v>0.89999999999999991</v>
      </c>
    </row>
    <row r="36" spans="1:21" hidden="1" x14ac:dyDescent="0.25">
      <c r="A36" s="396"/>
      <c r="B36" s="11" t="str">
        <f>'Main Menu'!B38</f>
        <v>SY 2008-2009</v>
      </c>
      <c r="C36" s="63"/>
      <c r="D36" s="63">
        <f>'Main Menu'!D38</f>
        <v>56</v>
      </c>
      <c r="E36" s="402"/>
      <c r="F36" s="404"/>
      <c r="G36" s="394"/>
      <c r="H36" s="394"/>
    </row>
    <row r="37" spans="1:21" ht="25.5" customHeight="1" x14ac:dyDescent="0.25">
      <c r="A37" s="396"/>
      <c r="B37" s="11" t="str">
        <f>'Main Menu'!B39</f>
        <v/>
      </c>
      <c r="C37" s="40"/>
      <c r="D37" s="63" t="str">
        <f>'Main Menu'!D39</f>
        <v/>
      </c>
      <c r="E37" s="402"/>
      <c r="F37" s="404"/>
      <c r="G37" s="394"/>
      <c r="H37" s="394"/>
      <c r="P37" t="str">
        <f>IF(D37&gt;=75,"3","0")</f>
        <v>3</v>
      </c>
      <c r="U37" t="str">
        <f>IF(D37&gt;=75,"3","0")</f>
        <v>3</v>
      </c>
    </row>
    <row r="38" spans="1:21" ht="27.75" customHeight="1" x14ac:dyDescent="0.25">
      <c r="A38" s="396"/>
      <c r="B38" s="11" t="str">
        <f>'Main Menu'!B40</f>
        <v/>
      </c>
      <c r="C38" s="40"/>
      <c r="D38" s="63" t="str">
        <f>'Main Menu'!D40</f>
        <v/>
      </c>
      <c r="E38" s="402"/>
      <c r="F38" s="404"/>
      <c r="G38" s="394"/>
      <c r="H38" s="394"/>
      <c r="P38" t="str">
        <f>IF(D38&gt;=75,"3","0")</f>
        <v>3</v>
      </c>
      <c r="U38" t="str">
        <f>IF(D38&gt;=75,"3","0")</f>
        <v>3</v>
      </c>
    </row>
    <row r="39" spans="1:21" ht="25.5" customHeight="1" x14ac:dyDescent="0.25">
      <c r="A39" s="396"/>
      <c r="B39" s="11" t="str">
        <f>'Main Menu'!B41</f>
        <v/>
      </c>
      <c r="C39" s="40"/>
      <c r="D39" s="63" t="str">
        <f>'Main Menu'!D41</f>
        <v/>
      </c>
      <c r="E39" s="402"/>
      <c r="F39" s="404"/>
      <c r="G39" s="394"/>
      <c r="H39" s="394"/>
      <c r="P39" t="str">
        <f>IF(D39&gt;=75,"3","0")</f>
        <v>3</v>
      </c>
      <c r="U39" t="str">
        <f>IF(D39&gt;=75,"3","0")</f>
        <v>3</v>
      </c>
    </row>
    <row r="40" spans="1:21" ht="25.5" customHeight="1" x14ac:dyDescent="0.25">
      <c r="A40" s="396"/>
      <c r="B40" s="121" t="s">
        <v>28</v>
      </c>
      <c r="C40" s="71"/>
      <c r="D40" s="122"/>
      <c r="E40" s="402"/>
      <c r="F40" s="405"/>
      <c r="G40" s="395"/>
      <c r="H40" s="395"/>
      <c r="P40">
        <f>(P37+P38+P39)/3</f>
        <v>3</v>
      </c>
      <c r="U40">
        <f>(U37+U38+U39)/3</f>
        <v>3</v>
      </c>
    </row>
    <row r="41" spans="1:21" ht="13.5" customHeight="1" x14ac:dyDescent="0.25">
      <c r="A41" s="389" t="s">
        <v>32</v>
      </c>
      <c r="B41" s="390"/>
      <c r="C41" s="390"/>
      <c r="D41" s="390"/>
      <c r="E41" s="391"/>
      <c r="F41" s="25"/>
      <c r="G41" s="24"/>
      <c r="H41" s="23" t="e">
        <f>SUM(H11:H40)</f>
        <v>#VALUE!</v>
      </c>
    </row>
    <row r="42" spans="1:21" ht="8.25" customHeight="1" x14ac:dyDescent="0.25">
      <c r="A42" s="20"/>
      <c r="C42" s="42"/>
      <c r="D42" s="26"/>
    </row>
    <row r="43" spans="1:21" ht="13.5" customHeight="1" x14ac:dyDescent="0.25">
      <c r="A43" s="392" t="s">
        <v>43</v>
      </c>
      <c r="B43" s="392"/>
      <c r="C43" s="392"/>
      <c r="D43" s="392"/>
      <c r="E43" s="392"/>
      <c r="F43" s="392"/>
      <c r="G43" s="392"/>
      <c r="H43" s="392"/>
    </row>
    <row r="44" spans="1:21" ht="22.5" customHeight="1" x14ac:dyDescent="0.25">
      <c r="A44" s="359" t="s">
        <v>44</v>
      </c>
      <c r="B44" s="359"/>
      <c r="C44" s="359"/>
      <c r="D44" s="359"/>
      <c r="E44" s="359"/>
      <c r="F44" s="359"/>
      <c r="G44" s="359"/>
      <c r="H44" s="359"/>
    </row>
    <row r="45" spans="1:21" ht="26.25" customHeight="1" x14ac:dyDescent="0.25">
      <c r="A45" s="377" t="s">
        <v>45</v>
      </c>
      <c r="B45" s="377"/>
      <c r="C45" s="378" t="s">
        <v>51</v>
      </c>
      <c r="D45" s="379"/>
      <c r="E45" s="377" t="s">
        <v>52</v>
      </c>
      <c r="F45" s="377"/>
      <c r="G45" s="381" t="s">
        <v>16</v>
      </c>
      <c r="H45" s="382"/>
    </row>
    <row r="46" spans="1:21" x14ac:dyDescent="0.25">
      <c r="A46" s="373" t="s">
        <v>46</v>
      </c>
      <c r="B46" s="373"/>
      <c r="C46" s="374">
        <v>0.3</v>
      </c>
      <c r="D46" s="375"/>
      <c r="E46" s="376">
        <f>'Document Analysis, Obs. Discuss'!AP71</f>
        <v>0.6</v>
      </c>
      <c r="F46" s="386"/>
      <c r="G46" s="387">
        <f>E46*0.3</f>
        <v>0.18</v>
      </c>
      <c r="H46" s="388"/>
    </row>
    <row r="47" spans="1:21" x14ac:dyDescent="0.25">
      <c r="A47" s="373" t="s">
        <v>47</v>
      </c>
      <c r="B47" s="373"/>
      <c r="C47" s="374">
        <v>0.3</v>
      </c>
      <c r="D47" s="375"/>
      <c r="E47" s="376">
        <f>'Document Analysis, Obs. Discuss'!AP72</f>
        <v>0</v>
      </c>
      <c r="F47" s="386"/>
      <c r="G47" s="387">
        <f>E47*0.3</f>
        <v>0</v>
      </c>
      <c r="H47" s="388"/>
    </row>
    <row r="48" spans="1:21" x14ac:dyDescent="0.25">
      <c r="A48" s="373" t="s">
        <v>48</v>
      </c>
      <c r="B48" s="373"/>
      <c r="C48" s="374">
        <v>0.25</v>
      </c>
      <c r="D48" s="375"/>
      <c r="E48" s="376">
        <f>'Document Analysis, Obs. Discuss'!AP73</f>
        <v>0</v>
      </c>
      <c r="F48" s="386"/>
      <c r="G48" s="387">
        <f>E48*0.25</f>
        <v>0</v>
      </c>
      <c r="H48" s="388"/>
    </row>
    <row r="49" spans="1:8" x14ac:dyDescent="0.25">
      <c r="A49" s="373" t="s">
        <v>49</v>
      </c>
      <c r="B49" s="373"/>
      <c r="C49" s="374">
        <v>0.15</v>
      </c>
      <c r="D49" s="375"/>
      <c r="E49" s="376">
        <f>'Document Analysis, Obs. Discuss'!AP74</f>
        <v>0</v>
      </c>
      <c r="F49" s="386"/>
      <c r="G49" s="387">
        <f>E49*0.15</f>
        <v>0</v>
      </c>
      <c r="H49" s="388"/>
    </row>
    <row r="50" spans="1:8" x14ac:dyDescent="0.25">
      <c r="A50" s="354" t="s">
        <v>50</v>
      </c>
      <c r="B50" s="355"/>
      <c r="C50" s="355"/>
      <c r="D50" s="355"/>
      <c r="E50" s="355"/>
      <c r="F50" s="356"/>
      <c r="G50" s="357">
        <f>SUM(G46:G49)</f>
        <v>0.18</v>
      </c>
      <c r="H50" s="358"/>
    </row>
    <row r="51" spans="1:8" s="50" customFormat="1" ht="12.75" customHeight="1" x14ac:dyDescent="0.25">
      <c r="A51" s="52" t="s">
        <v>33</v>
      </c>
      <c r="B51" s="45"/>
      <c r="C51" s="46" t="s">
        <v>34</v>
      </c>
      <c r="D51" s="103"/>
      <c r="E51" s="48"/>
      <c r="F51" s="48"/>
      <c r="G51" s="49"/>
      <c r="H51" s="49"/>
    </row>
    <row r="52" spans="1:8" s="50" customFormat="1" ht="12.75" customHeight="1" x14ac:dyDescent="0.25">
      <c r="A52" s="51"/>
      <c r="B52" s="45"/>
      <c r="C52" s="46" t="s">
        <v>35</v>
      </c>
      <c r="D52" s="103"/>
      <c r="E52" s="48"/>
      <c r="F52" s="48"/>
      <c r="G52" s="49"/>
      <c r="H52" s="49"/>
    </row>
    <row r="53" spans="1:8" s="50" customFormat="1" ht="12.75" customHeight="1" x14ac:dyDescent="0.25">
      <c r="A53" s="51"/>
      <c r="B53" s="45"/>
      <c r="C53" s="46" t="s">
        <v>36</v>
      </c>
      <c r="D53" s="103"/>
      <c r="E53" s="48"/>
      <c r="F53" s="48"/>
      <c r="G53" s="49"/>
      <c r="H53" s="49"/>
    </row>
    <row r="54" spans="1:8" ht="15.75" customHeight="1" x14ac:dyDescent="0.25">
      <c r="A54" s="21" t="s">
        <v>37</v>
      </c>
      <c r="B54" s="383" t="s">
        <v>38</v>
      </c>
      <c r="C54" s="384"/>
      <c r="D54" s="385"/>
      <c r="E54" s="383" t="s">
        <v>39</v>
      </c>
      <c r="F54" s="385"/>
    </row>
    <row r="55" spans="1:8" x14ac:dyDescent="0.25">
      <c r="B55" s="360" t="s">
        <v>40</v>
      </c>
      <c r="C55" s="361"/>
      <c r="D55" s="362"/>
      <c r="E55" s="360" t="s">
        <v>34</v>
      </c>
      <c r="F55" s="362"/>
    </row>
    <row r="56" spans="1:8" x14ac:dyDescent="0.25">
      <c r="B56" s="360" t="s">
        <v>41</v>
      </c>
      <c r="C56" s="361"/>
      <c r="D56" s="362"/>
      <c r="E56" s="360" t="s">
        <v>35</v>
      </c>
      <c r="F56" s="362"/>
    </row>
    <row r="57" spans="1:8" x14ac:dyDescent="0.25">
      <c r="B57" s="360" t="s">
        <v>42</v>
      </c>
      <c r="C57" s="361"/>
      <c r="D57" s="362"/>
      <c r="E57" s="360" t="s">
        <v>36</v>
      </c>
      <c r="F57" s="362"/>
    </row>
    <row r="58" spans="1:8" x14ac:dyDescent="0.25">
      <c r="B58" s="44"/>
      <c r="C58" s="44"/>
      <c r="D58" s="44"/>
      <c r="E58" s="44"/>
      <c r="F58" s="44"/>
    </row>
    <row r="59" spans="1:8" x14ac:dyDescent="0.25">
      <c r="B59" s="44"/>
      <c r="C59" s="44"/>
      <c r="D59" s="44"/>
      <c r="E59" s="44"/>
      <c r="F59" s="44"/>
    </row>
    <row r="60" spans="1:8" x14ac:dyDescent="0.25">
      <c r="B60" s="44"/>
      <c r="C60" s="44"/>
      <c r="D60" s="44"/>
      <c r="E60" s="44"/>
      <c r="F60" s="44"/>
    </row>
    <row r="61" spans="1:8" x14ac:dyDescent="0.25">
      <c r="B61" s="44"/>
      <c r="C61" s="44"/>
      <c r="D61" s="44"/>
      <c r="E61" s="44"/>
      <c r="F61" s="44"/>
    </row>
    <row r="62" spans="1:8" x14ac:dyDescent="0.25">
      <c r="B62" s="44"/>
      <c r="C62" s="44"/>
      <c r="D62" s="44"/>
      <c r="E62" s="44"/>
      <c r="F62" s="44"/>
    </row>
    <row r="63" spans="1:8" x14ac:dyDescent="0.25">
      <c r="B63" s="44"/>
      <c r="C63" s="44"/>
      <c r="D63" s="44"/>
      <c r="E63" s="44"/>
      <c r="F63" s="44"/>
    </row>
    <row r="65" spans="1:15" ht="19.5" customHeight="1" x14ac:dyDescent="0.25">
      <c r="A65" s="359" t="s">
        <v>53</v>
      </c>
      <c r="B65" s="359"/>
      <c r="C65" s="359"/>
      <c r="D65" s="359"/>
      <c r="E65" s="359"/>
      <c r="F65" s="359"/>
      <c r="G65" s="359"/>
      <c r="H65" s="359"/>
    </row>
    <row r="66" spans="1:15" ht="30" customHeight="1" x14ac:dyDescent="0.25">
      <c r="A66" s="377" t="s">
        <v>54</v>
      </c>
      <c r="B66" s="377"/>
      <c r="C66" s="378" t="s">
        <v>51</v>
      </c>
      <c r="D66" s="379"/>
      <c r="E66" s="377" t="s">
        <v>15</v>
      </c>
      <c r="F66" s="377"/>
      <c r="G66" s="381" t="s">
        <v>16</v>
      </c>
      <c r="H66" s="382"/>
    </row>
    <row r="67" spans="1:15" x14ac:dyDescent="0.25">
      <c r="A67" s="373" t="s">
        <v>55</v>
      </c>
      <c r="B67" s="373"/>
      <c r="C67" s="374">
        <v>0.6</v>
      </c>
      <c r="D67" s="375"/>
      <c r="E67" s="376" t="e">
        <f>H41</f>
        <v>#VALUE!</v>
      </c>
      <c r="F67" s="376"/>
      <c r="G67" s="365" t="e">
        <f>C67*E67</f>
        <v>#VALUE!</v>
      </c>
      <c r="H67" s="366"/>
      <c r="N67" t="s">
        <v>180</v>
      </c>
      <c r="O67" s="43" t="e">
        <f>E67</f>
        <v>#VALUE!</v>
      </c>
    </row>
    <row r="68" spans="1:15" x14ac:dyDescent="0.25">
      <c r="A68" s="373" t="s">
        <v>57</v>
      </c>
      <c r="B68" s="373"/>
      <c r="C68" s="374">
        <v>0.4</v>
      </c>
      <c r="D68" s="375"/>
      <c r="E68" s="380">
        <f>G50</f>
        <v>0.18</v>
      </c>
      <c r="F68" s="380"/>
      <c r="G68" s="365">
        <f>C68*E68</f>
        <v>7.1999999999999995E-2</v>
      </c>
      <c r="H68" s="366"/>
      <c r="N68" t="s">
        <v>181</v>
      </c>
      <c r="O68" s="43">
        <f>E68</f>
        <v>0.18</v>
      </c>
    </row>
    <row r="69" spans="1:15" x14ac:dyDescent="0.25">
      <c r="A69" s="354" t="s">
        <v>56</v>
      </c>
      <c r="B69" s="355"/>
      <c r="C69" s="355"/>
      <c r="D69" s="355"/>
      <c r="E69" s="355"/>
      <c r="F69" s="356"/>
      <c r="G69" s="357" t="e">
        <f>SUM(G67:G68)</f>
        <v>#VALUE!</v>
      </c>
      <c r="H69" s="358"/>
      <c r="N69" t="s">
        <v>182</v>
      </c>
      <c r="O69" s="43" t="e">
        <f>G69</f>
        <v>#VALUE!</v>
      </c>
    </row>
    <row r="70" spans="1:15" ht="9.75" customHeight="1" x14ac:dyDescent="0.25"/>
    <row r="71" spans="1:15" x14ac:dyDescent="0.25">
      <c r="A71" s="28" t="s">
        <v>33</v>
      </c>
    </row>
    <row r="72" spans="1:15" x14ac:dyDescent="0.25">
      <c r="B72" s="27" t="s">
        <v>58</v>
      </c>
    </row>
    <row r="73" spans="1:15" x14ac:dyDescent="0.25">
      <c r="B73" s="27" t="s">
        <v>59</v>
      </c>
    </row>
    <row r="74" spans="1:15" x14ac:dyDescent="0.25">
      <c r="B74" s="27" t="s">
        <v>60</v>
      </c>
    </row>
    <row r="76" spans="1:15" ht="19.5" customHeight="1" x14ac:dyDescent="0.25">
      <c r="A76" s="359" t="s">
        <v>61</v>
      </c>
      <c r="B76" s="359"/>
      <c r="C76" s="359"/>
      <c r="D76" s="359"/>
      <c r="E76" s="359"/>
      <c r="F76" s="359"/>
      <c r="G76" s="359"/>
      <c r="H76" s="359"/>
    </row>
    <row r="77" spans="1:15" ht="15.75" customHeight="1" x14ac:dyDescent="0.25">
      <c r="B77" s="367" t="s">
        <v>38</v>
      </c>
      <c r="C77" s="368"/>
      <c r="D77" s="369"/>
      <c r="E77" s="370" t="s">
        <v>39</v>
      </c>
      <c r="F77" s="370"/>
    </row>
    <row r="78" spans="1:15" x14ac:dyDescent="0.25">
      <c r="B78" s="360" t="s">
        <v>40</v>
      </c>
      <c r="C78" s="361"/>
      <c r="D78" s="362"/>
      <c r="E78" s="363" t="s">
        <v>62</v>
      </c>
      <c r="F78" s="363"/>
    </row>
    <row r="79" spans="1:15" x14ac:dyDescent="0.25">
      <c r="B79" s="360" t="s">
        <v>41</v>
      </c>
      <c r="C79" s="361"/>
      <c r="D79" s="362"/>
      <c r="E79" s="363" t="s">
        <v>63</v>
      </c>
      <c r="F79" s="363"/>
    </row>
    <row r="80" spans="1:15" x14ac:dyDescent="0.25">
      <c r="B80" s="360" t="s">
        <v>42</v>
      </c>
      <c r="C80" s="361"/>
      <c r="D80" s="362"/>
      <c r="E80" s="363" t="s">
        <v>64</v>
      </c>
      <c r="F80" s="363"/>
    </row>
    <row r="81" spans="1:8" x14ac:dyDescent="0.25">
      <c r="B81" s="44"/>
      <c r="C81" s="44"/>
      <c r="D81" s="44"/>
      <c r="E81" s="44"/>
      <c r="F81" s="44"/>
    </row>
    <row r="82" spans="1:8" ht="15" customHeight="1" x14ac:dyDescent="0.25">
      <c r="A82" s="55" t="s">
        <v>72</v>
      </c>
      <c r="B82" s="364" t="e">
        <f>IF(G69&lt;1.5,"Developing level- Structures and mechanisms with acceptable level and extent of community participation and impact on learning outcomes.",IF(G69&lt;2.5,"Maturing level - Introducing and sustaining continuous improvement process that integrates wider community participation and improve sinificantly performance and learning outcomes.",IF(G69&lt;3,"Advanced level - Ensuring the production of intended outputs/outcomes and meeting all standards of a system fully integrated in the local community and is self-renewing and self-sustaining.","")))</f>
        <v>#VALUE!</v>
      </c>
      <c r="C82" s="364"/>
      <c r="D82" s="364"/>
      <c r="E82" s="364"/>
      <c r="F82" s="364"/>
      <c r="G82" s="364"/>
      <c r="H82" s="364"/>
    </row>
    <row r="83" spans="1:8" x14ac:dyDescent="0.25">
      <c r="B83" s="364"/>
      <c r="C83" s="364"/>
      <c r="D83" s="364"/>
      <c r="E83" s="364"/>
      <c r="F83" s="364"/>
      <c r="G83" s="364"/>
      <c r="H83" s="364"/>
    </row>
    <row r="84" spans="1:8" x14ac:dyDescent="0.25">
      <c r="B84" s="364"/>
      <c r="C84" s="364"/>
      <c r="D84" s="364"/>
      <c r="E84" s="364"/>
      <c r="F84" s="364"/>
      <c r="G84" s="364"/>
      <c r="H84" s="364"/>
    </row>
    <row r="85" spans="1:8" x14ac:dyDescent="0.25">
      <c r="B85" s="364"/>
      <c r="C85" s="364"/>
      <c r="D85" s="364"/>
      <c r="E85" s="364"/>
      <c r="F85" s="364"/>
      <c r="G85" s="364"/>
      <c r="H85" s="364"/>
    </row>
    <row r="86" spans="1:8" x14ac:dyDescent="0.25">
      <c r="B86" s="61"/>
      <c r="C86" s="61"/>
      <c r="D86" s="61"/>
      <c r="E86" s="61"/>
      <c r="F86" s="61"/>
      <c r="G86" s="61"/>
      <c r="H86" s="61"/>
    </row>
    <row r="87" spans="1:8" x14ac:dyDescent="0.25">
      <c r="B87" s="61"/>
      <c r="C87" s="61"/>
      <c r="D87" s="61"/>
      <c r="E87" s="61"/>
      <c r="F87" s="61"/>
      <c r="G87" s="61"/>
      <c r="H87" s="61"/>
    </row>
    <row r="88" spans="1:8" x14ac:dyDescent="0.25">
      <c r="B88" s="61"/>
      <c r="C88" s="61"/>
      <c r="D88" s="61"/>
      <c r="E88" s="61"/>
      <c r="F88" s="61"/>
      <c r="G88" s="61"/>
      <c r="H88" s="61"/>
    </row>
    <row r="89" spans="1:8" x14ac:dyDescent="0.25">
      <c r="B89" s="61"/>
      <c r="C89" s="61"/>
      <c r="D89" s="61"/>
      <c r="E89" s="61"/>
      <c r="F89" s="61"/>
      <c r="G89" s="61"/>
      <c r="H89" s="61"/>
    </row>
    <row r="90" spans="1:8" x14ac:dyDescent="0.25">
      <c r="B90" s="61"/>
      <c r="C90" s="61"/>
      <c r="D90" s="61"/>
      <c r="E90" s="61"/>
      <c r="F90" s="61"/>
      <c r="G90" s="61"/>
      <c r="H90" s="61"/>
    </row>
    <row r="91" spans="1:8" x14ac:dyDescent="0.25">
      <c r="B91" s="61"/>
      <c r="C91" s="61"/>
      <c r="D91" s="61"/>
      <c r="E91" s="61"/>
      <c r="F91" s="61"/>
      <c r="G91" s="61"/>
      <c r="H91" s="61"/>
    </row>
    <row r="92" spans="1:8" x14ac:dyDescent="0.25">
      <c r="B92" s="61"/>
      <c r="C92" s="61"/>
      <c r="D92" s="61"/>
      <c r="E92" s="61"/>
      <c r="F92" s="61"/>
      <c r="G92" s="61"/>
      <c r="H92" s="61"/>
    </row>
    <row r="93" spans="1:8" x14ac:dyDescent="0.25">
      <c r="B93" s="61"/>
      <c r="C93" s="61"/>
      <c r="D93" s="61"/>
      <c r="E93" s="61"/>
      <c r="F93" s="61"/>
      <c r="G93" s="61"/>
      <c r="H93" s="61"/>
    </row>
    <row r="94" spans="1:8" x14ac:dyDescent="0.25">
      <c r="B94" s="61"/>
      <c r="C94" s="61"/>
      <c r="D94" s="61"/>
      <c r="E94" s="61"/>
      <c r="F94" s="61"/>
      <c r="G94" s="61"/>
      <c r="H94" s="61"/>
    </row>
    <row r="95" spans="1:8" x14ac:dyDescent="0.25">
      <c r="B95" s="61"/>
      <c r="C95" s="61"/>
      <c r="D95" s="61"/>
      <c r="E95" s="61"/>
      <c r="F95" s="61"/>
      <c r="G95" s="61"/>
      <c r="H95" s="61"/>
    </row>
    <row r="96" spans="1:8" x14ac:dyDescent="0.25">
      <c r="B96" s="61"/>
      <c r="C96" s="61"/>
      <c r="D96" s="61"/>
      <c r="E96" s="61"/>
      <c r="F96" s="61"/>
      <c r="G96" s="61"/>
      <c r="H96" s="61"/>
    </row>
    <row r="97" spans="1:8" x14ac:dyDescent="0.25">
      <c r="B97" s="61"/>
      <c r="C97" s="61"/>
      <c r="D97" s="61"/>
      <c r="E97" s="61"/>
      <c r="F97" s="61"/>
      <c r="G97" s="61"/>
      <c r="H97" s="61"/>
    </row>
    <row r="98" spans="1:8" x14ac:dyDescent="0.25">
      <c r="B98" s="61"/>
      <c r="C98" s="61"/>
      <c r="D98" s="61"/>
      <c r="E98" s="61"/>
      <c r="F98" s="61"/>
      <c r="G98" s="61"/>
      <c r="H98" s="61"/>
    </row>
    <row r="99" spans="1:8" x14ac:dyDescent="0.25">
      <c r="B99" s="59"/>
      <c r="C99" s="59"/>
      <c r="D99" s="59"/>
      <c r="E99" s="59"/>
      <c r="F99" s="59"/>
      <c r="G99" s="59"/>
      <c r="H99" s="59"/>
    </row>
    <row r="100" spans="1:8" x14ac:dyDescent="0.25">
      <c r="A100" s="22" t="s">
        <v>65</v>
      </c>
    </row>
    <row r="101" spans="1:8" x14ac:dyDescent="0.25">
      <c r="B101" s="353">
        <f>'Input Menu'!B51</f>
        <v>0</v>
      </c>
      <c r="C101" s="353"/>
      <c r="D101" s="111"/>
      <c r="E101" s="353">
        <f>'Input Menu'!B52</f>
        <v>0</v>
      </c>
      <c r="F101" s="353"/>
    </row>
    <row r="102" spans="1:8" x14ac:dyDescent="0.25">
      <c r="B102" s="351" t="s">
        <v>67</v>
      </c>
      <c r="C102" s="351"/>
      <c r="E102" s="351" t="s">
        <v>67</v>
      </c>
      <c r="F102" s="351"/>
    </row>
    <row r="105" spans="1:8" x14ac:dyDescent="0.25">
      <c r="B105" s="351">
        <f>'Input Menu'!B53</f>
        <v>0</v>
      </c>
      <c r="C105" s="351"/>
      <c r="E105" s="413">
        <f>'Input Menu'!B54</f>
        <v>0</v>
      </c>
      <c r="F105" s="413"/>
    </row>
    <row r="106" spans="1:8" x14ac:dyDescent="0.25">
      <c r="B106" s="351" t="s">
        <v>67</v>
      </c>
      <c r="C106" s="351"/>
      <c r="E106" s="351" t="s">
        <v>67</v>
      </c>
      <c r="F106" s="351"/>
    </row>
    <row r="107" spans="1:8" x14ac:dyDescent="0.25">
      <c r="E107" s="110"/>
      <c r="F107" s="110"/>
    </row>
    <row r="110" spans="1:8" x14ac:dyDescent="0.25">
      <c r="B110" s="351">
        <f>'Input Menu'!B50</f>
        <v>0</v>
      </c>
      <c r="C110" s="351"/>
      <c r="D110" s="351"/>
      <c r="E110" s="351"/>
      <c r="F110" s="351"/>
    </row>
    <row r="111" spans="1:8" x14ac:dyDescent="0.25">
      <c r="B111" s="351" t="s">
        <v>66</v>
      </c>
      <c r="C111" s="351"/>
      <c r="D111" s="351"/>
      <c r="E111" s="351"/>
      <c r="F111" s="351"/>
    </row>
    <row r="112" spans="1:8" ht="60" customHeight="1" x14ac:dyDescent="0.25">
      <c r="A112" s="102" t="e">
        <f>'Main Menu'!#REF!</f>
        <v>#REF!</v>
      </c>
      <c r="B112" s="102"/>
      <c r="C112" s="102"/>
    </row>
  </sheetData>
  <sheetProtection password="C542" sheet="1" objects="1" scenarios="1"/>
  <protectedRanges>
    <protectedRange sqref="E101 B101 B105 E105 B110" name="Range1"/>
  </protectedRanges>
  <customSheetViews>
    <customSheetView guid="{4A908606-4657-4E94-A24A-D00115F5FBC8}" showPageBreaks="1" showGridLines="0" printArea="1" hiddenRows="1" hiddenColumns="1" state="hidden" view="pageBreakPreview" topLeftCell="A94">
      <selection activeCell="F7" sqref="F7"/>
      <pageMargins left="0.7" right="0.7" top="0.75" bottom="0.75" header="0.3" footer="0.3"/>
      <pageSetup paperSize="5" scale="90" orientation="portrait" horizontalDpi="360" verticalDpi="360" r:id="rId1"/>
    </customSheetView>
  </customSheetViews>
  <mergeCells count="97">
    <mergeCell ref="A1:H1"/>
    <mergeCell ref="A2:H2"/>
    <mergeCell ref="A3:H3"/>
    <mergeCell ref="A5:H5"/>
    <mergeCell ref="B6:D6"/>
    <mergeCell ref="F6:H6"/>
    <mergeCell ref="A8:H8"/>
    <mergeCell ref="B9:C9"/>
    <mergeCell ref="A11:A16"/>
    <mergeCell ref="E11:E16"/>
    <mergeCell ref="F11:F16"/>
    <mergeCell ref="G11:G16"/>
    <mergeCell ref="H11:H16"/>
    <mergeCell ref="H35:H40"/>
    <mergeCell ref="A17:A34"/>
    <mergeCell ref="E17:E22"/>
    <mergeCell ref="F17:F22"/>
    <mergeCell ref="G17:G22"/>
    <mergeCell ref="H17:H34"/>
    <mergeCell ref="E23:E28"/>
    <mergeCell ref="F23:F28"/>
    <mergeCell ref="G23:G28"/>
    <mergeCell ref="E29:E34"/>
    <mergeCell ref="F29:F34"/>
    <mergeCell ref="G29:G34"/>
    <mergeCell ref="A35:A40"/>
    <mergeCell ref="E35:E40"/>
    <mergeCell ref="F35:F40"/>
    <mergeCell ref="G35:G40"/>
    <mergeCell ref="A41:E41"/>
    <mergeCell ref="A43:H43"/>
    <mergeCell ref="A44:H44"/>
    <mergeCell ref="A45:B45"/>
    <mergeCell ref="C45:D45"/>
    <mergeCell ref="E45:F45"/>
    <mergeCell ref="G45:H45"/>
    <mergeCell ref="A46:B46"/>
    <mergeCell ref="C46:D46"/>
    <mergeCell ref="E46:F46"/>
    <mergeCell ref="G46:H46"/>
    <mergeCell ref="A47:B47"/>
    <mergeCell ref="C47:D47"/>
    <mergeCell ref="E47:F47"/>
    <mergeCell ref="G47:H47"/>
    <mergeCell ref="A48:B48"/>
    <mergeCell ref="C48:D48"/>
    <mergeCell ref="E48:F48"/>
    <mergeCell ref="G48:H48"/>
    <mergeCell ref="A49:B49"/>
    <mergeCell ref="C49:D49"/>
    <mergeCell ref="E49:F49"/>
    <mergeCell ref="G49:H49"/>
    <mergeCell ref="A66:B66"/>
    <mergeCell ref="C66:D66"/>
    <mergeCell ref="E66:F66"/>
    <mergeCell ref="G66:H66"/>
    <mergeCell ref="A50:F50"/>
    <mergeCell ref="G50:H50"/>
    <mergeCell ref="B54:D54"/>
    <mergeCell ref="E54:F54"/>
    <mergeCell ref="B55:D55"/>
    <mergeCell ref="E55:F55"/>
    <mergeCell ref="B56:D56"/>
    <mergeCell ref="E56:F56"/>
    <mergeCell ref="B57:D57"/>
    <mergeCell ref="E57:F57"/>
    <mergeCell ref="A65:H65"/>
    <mergeCell ref="A67:B67"/>
    <mergeCell ref="C67:D67"/>
    <mergeCell ref="E67:F67"/>
    <mergeCell ref="G67:H67"/>
    <mergeCell ref="A68:B68"/>
    <mergeCell ref="C68:D68"/>
    <mergeCell ref="E68:F68"/>
    <mergeCell ref="G68:H68"/>
    <mergeCell ref="B101:C101"/>
    <mergeCell ref="E101:F101"/>
    <mergeCell ref="A69:F69"/>
    <mergeCell ref="G69:H69"/>
    <mergeCell ref="A76:H76"/>
    <mergeCell ref="B77:D77"/>
    <mergeCell ref="E77:F77"/>
    <mergeCell ref="B78:D78"/>
    <mergeCell ref="E78:F78"/>
    <mergeCell ref="B79:D79"/>
    <mergeCell ref="E79:F79"/>
    <mergeCell ref="B80:D80"/>
    <mergeCell ref="E80:F80"/>
    <mergeCell ref="B82:H85"/>
    <mergeCell ref="B110:F110"/>
    <mergeCell ref="B111:F111"/>
    <mergeCell ref="B102:C102"/>
    <mergeCell ref="E102:F102"/>
    <mergeCell ref="B105:C105"/>
    <mergeCell ref="E105:F105"/>
    <mergeCell ref="B106:C106"/>
    <mergeCell ref="E106:F106"/>
  </mergeCells>
  <conditionalFormatting sqref="C51">
    <cfRule type="iconSet" priority="1">
      <iconSet>
        <cfvo type="percent" val="0"/>
        <cfvo type="percent" val="33"/>
        <cfvo type="percent" val="67"/>
      </iconSet>
    </cfRule>
  </conditionalFormatting>
  <dataValidations count="1">
    <dataValidation allowBlank="1" showInputMessage="1" showErrorMessage="1" errorTitle="aye" sqref="B4:B111 B113:B1048576"/>
  </dataValidations>
  <pageMargins left="0.7" right="0.7" top="0.75" bottom="0.75" header="0.3" footer="0.3"/>
  <pageSetup paperSize="5" scale="90" orientation="portrait" horizontalDpi="360" verticalDpi="360" r:id="rId2"/>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Sheet21">
    <tabColor rgb="FFFF0000"/>
  </sheetPr>
  <dimension ref="A1:O112"/>
  <sheetViews>
    <sheetView showGridLines="0" view="pageBreakPreview" zoomScale="120" zoomScaleNormal="100" zoomScaleSheetLayoutView="120" workbookViewId="0">
      <selection activeCell="A2" sqref="A2:H2"/>
    </sheetView>
  </sheetViews>
  <sheetFormatPr defaultRowHeight="15" x14ac:dyDescent="0.25"/>
  <cols>
    <col min="1" max="1" width="12.7109375" style="95" customWidth="1"/>
    <col min="2" max="2" width="17.28515625" style="98" customWidth="1"/>
    <col min="3" max="3" width="9.140625" style="36" customWidth="1"/>
    <col min="4" max="4" width="10.5703125" style="98" customWidth="1"/>
    <col min="5" max="5" width="24.5703125" style="5" customWidth="1"/>
    <col min="6" max="6" width="9.7109375" style="5" customWidth="1"/>
    <col min="7" max="7" width="11.140625" style="4" hidden="1" customWidth="1"/>
    <col min="8" max="8" width="10.5703125" style="4" customWidth="1"/>
    <col min="9" max="9" width="8.85546875" hidden="1" customWidth="1"/>
    <col min="10" max="10" width="4.28515625" hidden="1" customWidth="1"/>
    <col min="11" max="11" width="5.5703125" hidden="1" customWidth="1"/>
    <col min="13" max="13" width="10.85546875" customWidth="1"/>
    <col min="14" max="14" width="3.28515625" customWidth="1"/>
    <col min="15" max="15" width="5.140625" customWidth="1"/>
  </cols>
  <sheetData>
    <row r="1" spans="1:14" x14ac:dyDescent="0.25">
      <c r="A1" s="371" t="str">
        <f>'Main Menu'!A1:F1</f>
        <v>Department of Education</v>
      </c>
      <c r="B1" s="371"/>
      <c r="C1" s="371"/>
      <c r="D1" s="371"/>
      <c r="E1" s="371"/>
      <c r="F1" s="371"/>
      <c r="G1" s="371"/>
      <c r="H1" s="371"/>
    </row>
    <row r="2" spans="1:14" x14ac:dyDescent="0.25">
      <c r="A2" s="371" t="str">
        <f>'Main Menu'!A2:F2</f>
        <v>Region X</v>
      </c>
      <c r="B2" s="371"/>
      <c r="C2" s="371"/>
      <c r="D2" s="371"/>
      <c r="E2" s="371"/>
      <c r="F2" s="371"/>
      <c r="G2" s="371"/>
      <c r="H2" s="371"/>
    </row>
    <row r="3" spans="1:14" ht="17.25" customHeight="1" x14ac:dyDescent="0.25">
      <c r="A3" s="411" t="str">
        <f>'Main Menu'!A3:F3</f>
        <v/>
      </c>
      <c r="B3" s="411"/>
      <c r="C3" s="411"/>
      <c r="D3" s="411"/>
      <c r="E3" s="411"/>
      <c r="F3" s="411"/>
      <c r="G3" s="411"/>
      <c r="H3" s="411"/>
    </row>
    <row r="4" spans="1:14" ht="11.25" customHeight="1" x14ac:dyDescent="0.25"/>
    <row r="5" spans="1:14" ht="33.75" customHeight="1" x14ac:dyDescent="0.25">
      <c r="A5" s="406" t="s">
        <v>0</v>
      </c>
      <c r="B5" s="406"/>
      <c r="C5" s="406"/>
      <c r="D5" s="406"/>
      <c r="E5" s="406"/>
      <c r="F5" s="406"/>
      <c r="G5" s="406"/>
      <c r="H5" s="406"/>
    </row>
    <row r="6" spans="1:14" ht="30.75" customHeight="1" x14ac:dyDescent="0.25">
      <c r="A6" s="95" t="s">
        <v>1</v>
      </c>
      <c r="B6" s="434">
        <f>'Main Menu'!G6</f>
        <v>0</v>
      </c>
      <c r="C6" s="434"/>
      <c r="D6" s="434"/>
      <c r="E6" s="18" t="s">
        <v>225</v>
      </c>
      <c r="F6" s="435" t="str">
        <f>'Main Menu'!B8</f>
        <v/>
      </c>
      <c r="G6" s="435"/>
      <c r="H6" s="435"/>
      <c r="K6">
        <f>B6</f>
        <v>0</v>
      </c>
    </row>
    <row r="7" spans="1:14" ht="3" customHeight="1" x14ac:dyDescent="0.25">
      <c r="B7" s="6"/>
      <c r="C7" s="37"/>
      <c r="D7" s="6"/>
      <c r="E7" s="15"/>
      <c r="F7" s="100"/>
      <c r="G7" s="100"/>
      <c r="H7" s="7"/>
    </row>
    <row r="8" spans="1:14" ht="18.75" customHeight="1" x14ac:dyDescent="0.25">
      <c r="A8" s="409" t="s">
        <v>31</v>
      </c>
      <c r="B8" s="409"/>
      <c r="C8" s="409"/>
      <c r="D8" s="409"/>
      <c r="E8" s="409"/>
      <c r="F8" s="409"/>
      <c r="G8" s="409"/>
      <c r="H8" s="409"/>
    </row>
    <row r="9" spans="1:14" s="2" customFormat="1" ht="27" customHeight="1" x14ac:dyDescent="0.25">
      <c r="A9" s="29" t="s">
        <v>2</v>
      </c>
      <c r="B9" s="410" t="s">
        <v>13</v>
      </c>
      <c r="C9" s="410"/>
      <c r="D9" s="96"/>
      <c r="E9" s="96" t="s">
        <v>14</v>
      </c>
      <c r="F9" s="96" t="s">
        <v>15</v>
      </c>
      <c r="G9" s="96" t="s">
        <v>15</v>
      </c>
      <c r="H9" s="31" t="s">
        <v>16</v>
      </c>
    </row>
    <row r="10" spans="1:14" s="2" customFormat="1" ht="2.25" customHeight="1" x14ac:dyDescent="0.25">
      <c r="A10" s="8"/>
      <c r="B10" s="9"/>
      <c r="C10" s="38"/>
      <c r="D10" s="9"/>
      <c r="E10" s="9"/>
      <c r="F10" s="14"/>
      <c r="G10" s="14"/>
      <c r="H10" s="19"/>
    </row>
    <row r="11" spans="1:14" ht="30" x14ac:dyDescent="0.25">
      <c r="A11" s="396" t="s">
        <v>3</v>
      </c>
      <c r="B11" s="32" t="s">
        <v>9</v>
      </c>
      <c r="C11" s="53" t="s">
        <v>10</v>
      </c>
      <c r="D11" s="54" t="s">
        <v>188</v>
      </c>
      <c r="E11" s="402"/>
      <c r="F11" s="403">
        <f>N16</f>
        <v>3</v>
      </c>
      <c r="G11" s="393">
        <f>F11*0.45</f>
        <v>1.35</v>
      </c>
      <c r="H11" s="393">
        <f>G11</f>
        <v>1.35</v>
      </c>
    </row>
    <row r="12" spans="1:14" hidden="1" x14ac:dyDescent="0.25">
      <c r="A12" s="396"/>
      <c r="B12" s="11" t="str">
        <f>'Main Menu'!B14</f>
        <v>SY 2009-2010</v>
      </c>
      <c r="C12" s="39"/>
      <c r="D12" s="33">
        <f>'Main Menu'!D14</f>
        <v>990</v>
      </c>
      <c r="E12" s="402"/>
      <c r="F12" s="404"/>
      <c r="G12" s="394"/>
      <c r="H12" s="394"/>
    </row>
    <row r="13" spans="1:14" ht="18.75" customHeight="1" x14ac:dyDescent="0.25">
      <c r="A13" s="396"/>
      <c r="B13" s="11" t="str">
        <f>'Main Menu'!B15</f>
        <v/>
      </c>
      <c r="C13" s="40"/>
      <c r="D13" s="33" t="str">
        <f>'Main Menu'!F15</f>
        <v/>
      </c>
      <c r="E13" s="402"/>
      <c r="F13" s="404"/>
      <c r="G13" s="394"/>
      <c r="H13" s="394"/>
      <c r="K13" t="s">
        <v>17</v>
      </c>
      <c r="N13" t="str">
        <f>IF(D13&gt;=95,"3",IF(D13&gt;=90,"2",IF(D13&gt;=85,"1","0")))</f>
        <v>3</v>
      </c>
    </row>
    <row r="14" spans="1:14" ht="20.25" customHeight="1" x14ac:dyDescent="0.25">
      <c r="A14" s="396"/>
      <c r="B14" s="11" t="str">
        <f>'Main Menu'!B16</f>
        <v/>
      </c>
      <c r="C14" s="40"/>
      <c r="D14" s="33" t="str">
        <f>'Main Menu'!F16</f>
        <v/>
      </c>
      <c r="E14" s="402"/>
      <c r="F14" s="404"/>
      <c r="G14" s="394"/>
      <c r="H14" s="394"/>
      <c r="K14" t="s">
        <v>18</v>
      </c>
      <c r="N14" t="str">
        <f>IF(D14&gt;=95,"3",IF(D14&gt;=90,"2",IF(D14&gt;=85,"1","0")))</f>
        <v>3</v>
      </c>
    </row>
    <row r="15" spans="1:14" ht="19.5" customHeight="1" x14ac:dyDescent="0.25">
      <c r="A15" s="396"/>
      <c r="B15" s="11" t="str">
        <f>'Main Menu'!B17</f>
        <v/>
      </c>
      <c r="C15" s="40"/>
      <c r="D15" s="33" t="str">
        <f>'Main Menu'!F17</f>
        <v/>
      </c>
      <c r="E15" s="402"/>
      <c r="F15" s="404"/>
      <c r="G15" s="394"/>
      <c r="H15" s="394"/>
      <c r="K15" t="s">
        <v>19</v>
      </c>
      <c r="N15" t="str">
        <f>IF(D15&gt;=95,"3",IF(D15&gt;=90,"2",IF(D15&gt;=85,"1","0")))</f>
        <v>3</v>
      </c>
    </row>
    <row r="16" spans="1:14" ht="25.5" customHeight="1" x14ac:dyDescent="0.25">
      <c r="A16" s="396"/>
      <c r="B16" s="431">
        <f>'Main Menu'!M72</f>
        <v>0</v>
      </c>
      <c r="C16" s="432"/>
      <c r="D16" s="433"/>
      <c r="E16" s="402"/>
      <c r="F16" s="405"/>
      <c r="G16" s="395"/>
      <c r="H16" s="395"/>
      <c r="I16" s="35"/>
      <c r="K16" t="s">
        <v>20</v>
      </c>
      <c r="N16">
        <f>(N13+N14+N15)/3</f>
        <v>3</v>
      </c>
    </row>
    <row r="17" spans="1:14" ht="27" customHeight="1" x14ac:dyDescent="0.25">
      <c r="A17" s="396" t="s">
        <v>4</v>
      </c>
      <c r="B17" s="32" t="s">
        <v>11</v>
      </c>
      <c r="C17" s="53" t="s">
        <v>12</v>
      </c>
      <c r="D17" s="54" t="s">
        <v>69</v>
      </c>
      <c r="E17" s="397"/>
      <c r="F17" s="386" t="e">
        <f>IF(C22&gt;=5,"1",IF(C22&gt;=2,"2",IF(C22&lt;2,"3","0")))</f>
        <v>#VALUE!</v>
      </c>
      <c r="G17" s="400" t="e">
        <f>F17*0.0833</f>
        <v>#VALUE!</v>
      </c>
      <c r="H17" s="401" t="e">
        <f>SUM(G17:G34)</f>
        <v>#VALUE!</v>
      </c>
      <c r="K17" t="s">
        <v>21</v>
      </c>
    </row>
    <row r="18" spans="1:14" ht="15" hidden="1" customHeight="1" x14ac:dyDescent="0.25">
      <c r="A18" s="396"/>
      <c r="B18" s="11" t="str">
        <f>'Main Menu'!B20</f>
        <v>SY 2008-2009</v>
      </c>
      <c r="C18" s="39"/>
      <c r="D18" s="33">
        <f>'Main Menu'!D20</f>
        <v>0.02</v>
      </c>
      <c r="E18" s="398"/>
      <c r="F18" s="386"/>
      <c r="G18" s="400"/>
      <c r="H18" s="394"/>
      <c r="I18" s="43"/>
      <c r="J18" s="41"/>
    </row>
    <row r="19" spans="1:14" x14ac:dyDescent="0.25">
      <c r="A19" s="396"/>
      <c r="B19" s="11" t="str">
        <f>'Main Menu'!B21</f>
        <v/>
      </c>
      <c r="C19" s="40"/>
      <c r="D19" s="65" t="str">
        <f>'Main Menu'!D21</f>
        <v/>
      </c>
      <c r="E19" s="398"/>
      <c r="F19" s="386"/>
      <c r="G19" s="400"/>
      <c r="H19" s="394"/>
      <c r="I19" s="43"/>
      <c r="J19" s="40"/>
      <c r="K19" t="s">
        <v>22</v>
      </c>
    </row>
    <row r="20" spans="1:14" x14ac:dyDescent="0.25">
      <c r="A20" s="396"/>
      <c r="B20" s="11" t="str">
        <f>'Main Menu'!B22</f>
        <v/>
      </c>
      <c r="C20" s="40" t="e">
        <f>D20-D19</f>
        <v>#VALUE!</v>
      </c>
      <c r="D20" s="65" t="str">
        <f>'Main Menu'!D22</f>
        <v/>
      </c>
      <c r="E20" s="398"/>
      <c r="F20" s="386"/>
      <c r="G20" s="400"/>
      <c r="H20" s="394"/>
      <c r="I20" s="43"/>
      <c r="J20" s="40"/>
      <c r="K20" t="s">
        <v>23</v>
      </c>
    </row>
    <row r="21" spans="1:14" x14ac:dyDescent="0.25">
      <c r="A21" s="396"/>
      <c r="B21" s="11" t="str">
        <f>'Main Menu'!B23</f>
        <v/>
      </c>
      <c r="C21" s="40" t="e">
        <f>D21-D20</f>
        <v>#VALUE!</v>
      </c>
      <c r="D21" s="65" t="str">
        <f>'Main Menu'!D23</f>
        <v/>
      </c>
      <c r="E21" s="398"/>
      <c r="F21" s="386"/>
      <c r="G21" s="400"/>
      <c r="H21" s="394"/>
      <c r="I21" s="43"/>
      <c r="J21" s="40"/>
      <c r="K21" t="s">
        <v>24</v>
      </c>
    </row>
    <row r="22" spans="1:14" x14ac:dyDescent="0.25">
      <c r="A22" s="396"/>
      <c r="B22" s="97" t="s">
        <v>29</v>
      </c>
      <c r="C22" s="72" t="e">
        <f>(C20+C21)/2</f>
        <v>#VALUE!</v>
      </c>
      <c r="D22" s="66"/>
      <c r="E22" s="399"/>
      <c r="F22" s="386"/>
      <c r="G22" s="400"/>
      <c r="H22" s="394"/>
      <c r="I22" s="43"/>
      <c r="J22" s="41"/>
    </row>
    <row r="23" spans="1:14" ht="30" x14ac:dyDescent="0.25">
      <c r="A23" s="396"/>
      <c r="B23" s="32" t="s">
        <v>5</v>
      </c>
      <c r="C23" s="53" t="s">
        <v>10</v>
      </c>
      <c r="D23" s="53" t="s">
        <v>70</v>
      </c>
      <c r="E23" s="402"/>
      <c r="F23" s="403" t="e">
        <f>IF(C28&gt;=5,"1",IF(C28&gt;=7,"2",IF(C28&gt;=10,"3","0")))</f>
        <v>#VALUE!</v>
      </c>
      <c r="G23" s="400" t="e">
        <f>F23*0.0833</f>
        <v>#VALUE!</v>
      </c>
      <c r="H23" s="394"/>
      <c r="K23" t="s">
        <v>25</v>
      </c>
    </row>
    <row r="24" spans="1:14" hidden="1" x14ac:dyDescent="0.25">
      <c r="A24" s="396"/>
      <c r="B24" s="11" t="str">
        <f>'Main Menu'!B26</f>
        <v>SY 2008-2009</v>
      </c>
      <c r="C24" s="39"/>
      <c r="D24" s="39">
        <f>'Main Menu'!D26</f>
        <v>65</v>
      </c>
      <c r="E24" s="402"/>
      <c r="F24" s="404"/>
      <c r="G24" s="400"/>
      <c r="H24" s="394"/>
    </row>
    <row r="25" spans="1:14" x14ac:dyDescent="0.25">
      <c r="A25" s="396"/>
      <c r="B25" s="11" t="str">
        <f>'Main Menu'!B27</f>
        <v/>
      </c>
      <c r="C25" s="40"/>
      <c r="D25" s="63" t="str">
        <f>'Main Menu'!D27</f>
        <v/>
      </c>
      <c r="E25" s="402"/>
      <c r="F25" s="404"/>
      <c r="G25" s="400"/>
      <c r="H25" s="394"/>
      <c r="K25" t="s">
        <v>26</v>
      </c>
      <c r="N25" t="str">
        <f>IF(D25&gt;=95,"3","0")</f>
        <v>3</v>
      </c>
    </row>
    <row r="26" spans="1:14" x14ac:dyDescent="0.25">
      <c r="A26" s="396"/>
      <c r="B26" s="11" t="str">
        <f>'Main Menu'!B28</f>
        <v/>
      </c>
      <c r="C26" s="40" t="e">
        <f>(D26-D25)/D25*100</f>
        <v>#VALUE!</v>
      </c>
      <c r="D26" s="63" t="str">
        <f>'Main Menu'!D28</f>
        <v/>
      </c>
      <c r="E26" s="402"/>
      <c r="F26" s="404"/>
      <c r="G26" s="400"/>
      <c r="H26" s="394"/>
      <c r="K26" t="s">
        <v>27</v>
      </c>
      <c r="N26" t="str">
        <f>IF(D26&gt;=95,"3","0")</f>
        <v>3</v>
      </c>
    </row>
    <row r="27" spans="1:14" x14ac:dyDescent="0.25">
      <c r="A27" s="396"/>
      <c r="B27" s="11" t="str">
        <f>'Main Menu'!B29</f>
        <v/>
      </c>
      <c r="C27" s="40" t="e">
        <f>(D27-D26)/D26*100</f>
        <v>#VALUE!</v>
      </c>
      <c r="D27" s="63" t="str">
        <f>'Main Menu'!D29</f>
        <v/>
      </c>
      <c r="E27" s="402"/>
      <c r="F27" s="404"/>
      <c r="G27" s="400"/>
      <c r="H27" s="394"/>
      <c r="N27" t="str">
        <f>IF(D27&gt;=95,"3","0")</f>
        <v>3</v>
      </c>
    </row>
    <row r="28" spans="1:14" x14ac:dyDescent="0.25">
      <c r="A28" s="396"/>
      <c r="B28" s="97" t="s">
        <v>28</v>
      </c>
      <c r="C28" s="72" t="e">
        <f>AVERAGE(C26:C27)</f>
        <v>#VALUE!</v>
      </c>
      <c r="D28" s="40"/>
      <c r="E28" s="402"/>
      <c r="F28" s="405"/>
      <c r="G28" s="400"/>
      <c r="H28" s="394"/>
      <c r="N28">
        <f>(N25+N26+N27)/3</f>
        <v>3</v>
      </c>
    </row>
    <row r="29" spans="1:14" ht="30" x14ac:dyDescent="0.25">
      <c r="A29" s="396"/>
      <c r="B29" s="32" t="s">
        <v>6</v>
      </c>
      <c r="C29" s="53" t="s">
        <v>10</v>
      </c>
      <c r="D29" s="53" t="s">
        <v>71</v>
      </c>
      <c r="E29" s="402"/>
      <c r="F29" s="403">
        <f>N34</f>
        <v>2</v>
      </c>
      <c r="G29" s="400">
        <f>F29*0.0834</f>
        <v>0.1668</v>
      </c>
      <c r="H29" s="394"/>
    </row>
    <row r="30" spans="1:14" hidden="1" x14ac:dyDescent="0.25">
      <c r="A30" s="396"/>
      <c r="B30" s="11" t="str">
        <f>'Main Menu'!B32</f>
        <v>SY 2008-2009</v>
      </c>
      <c r="C30" s="39"/>
      <c r="D30" s="39">
        <f>'Main Menu'!D32</f>
        <v>58</v>
      </c>
      <c r="E30" s="402"/>
      <c r="F30" s="404"/>
      <c r="G30" s="400"/>
      <c r="H30" s="394"/>
    </row>
    <row r="31" spans="1:14" x14ac:dyDescent="0.25">
      <c r="A31" s="396"/>
      <c r="B31" s="11" t="str">
        <f>'Main Menu'!B33</f>
        <v/>
      </c>
      <c r="C31" s="40"/>
      <c r="D31" s="63">
        <f>'Main Menu'!D33</f>
        <v>95</v>
      </c>
      <c r="E31" s="402"/>
      <c r="F31" s="404"/>
      <c r="G31" s="400"/>
      <c r="H31" s="394"/>
      <c r="N31" t="str">
        <f>IF(D31&gt;=95,"3","0")</f>
        <v>3</v>
      </c>
    </row>
    <row r="32" spans="1:14" x14ac:dyDescent="0.25">
      <c r="A32" s="396"/>
      <c r="B32" s="11" t="str">
        <f>'Main Menu'!B34</f>
        <v/>
      </c>
      <c r="C32" s="40"/>
      <c r="D32" s="63">
        <f>'Main Menu'!D34</f>
        <v>96</v>
      </c>
      <c r="E32" s="402"/>
      <c r="F32" s="404"/>
      <c r="G32" s="400"/>
      <c r="H32" s="394"/>
      <c r="N32" t="str">
        <f>IF(D32&gt;=95,"3","0")</f>
        <v>3</v>
      </c>
    </row>
    <row r="33" spans="1:14" x14ac:dyDescent="0.25">
      <c r="A33" s="396"/>
      <c r="B33" s="11" t="str">
        <f>'Main Menu'!B35</f>
        <v/>
      </c>
      <c r="C33" s="40"/>
      <c r="D33" s="63">
        <f>'Main Menu'!D35</f>
        <v>83.72</v>
      </c>
      <c r="E33" s="402"/>
      <c r="F33" s="404"/>
      <c r="G33" s="400"/>
      <c r="H33" s="394"/>
      <c r="N33" t="str">
        <f>IF(D33&gt;=95,"3","0")</f>
        <v>0</v>
      </c>
    </row>
    <row r="34" spans="1:14" x14ac:dyDescent="0.25">
      <c r="A34" s="396"/>
      <c r="B34" s="116" t="s">
        <v>28</v>
      </c>
      <c r="C34" s="117"/>
      <c r="D34" s="118"/>
      <c r="E34" s="402"/>
      <c r="F34" s="405"/>
      <c r="G34" s="400"/>
      <c r="H34" s="395"/>
      <c r="N34">
        <f>(N31+N32+N33)/3</f>
        <v>2</v>
      </c>
    </row>
    <row r="35" spans="1:14" ht="38.25" customHeight="1" x14ac:dyDescent="0.25">
      <c r="A35" s="396" t="s">
        <v>8</v>
      </c>
      <c r="B35" s="32" t="s">
        <v>7</v>
      </c>
      <c r="C35" s="64" t="s">
        <v>10</v>
      </c>
      <c r="D35" s="64" t="s">
        <v>7</v>
      </c>
      <c r="E35" s="402"/>
      <c r="F35" s="403" t="e">
        <f>IF(C40&gt;=7,"3",IF(C40&gt;=5,"2",IF(C40&gt;=2,"1","0")))</f>
        <v>#VALUE!</v>
      </c>
      <c r="G35" s="393" t="e">
        <f>F35*0.3</f>
        <v>#VALUE!</v>
      </c>
      <c r="H35" s="393" t="e">
        <f>G35</f>
        <v>#VALUE!</v>
      </c>
    </row>
    <row r="36" spans="1:14" hidden="1" x14ac:dyDescent="0.25">
      <c r="A36" s="396"/>
      <c r="B36" s="11" t="str">
        <f>'Main Menu'!B38</f>
        <v>SY 2008-2009</v>
      </c>
      <c r="C36" s="63"/>
      <c r="D36" s="63">
        <f>'Main Menu'!D38</f>
        <v>56</v>
      </c>
      <c r="E36" s="402"/>
      <c r="F36" s="404"/>
      <c r="G36" s="394"/>
      <c r="H36" s="394"/>
    </row>
    <row r="37" spans="1:14" ht="25.5" customHeight="1" x14ac:dyDescent="0.25">
      <c r="A37" s="396"/>
      <c r="B37" s="11" t="str">
        <f>'Main Menu'!B39</f>
        <v/>
      </c>
      <c r="C37" s="40"/>
      <c r="D37" s="63" t="str">
        <f>'Main Menu'!D39</f>
        <v/>
      </c>
      <c r="E37" s="402"/>
      <c r="F37" s="404"/>
      <c r="G37" s="394"/>
      <c r="H37" s="394"/>
    </row>
    <row r="38" spans="1:14" ht="24.75" customHeight="1" x14ac:dyDescent="0.25">
      <c r="A38" s="396"/>
      <c r="B38" s="11" t="str">
        <f>'Main Menu'!B40</f>
        <v/>
      </c>
      <c r="C38" s="40" t="e">
        <f>(D38-D37)/D37*100</f>
        <v>#VALUE!</v>
      </c>
      <c r="D38" s="63" t="str">
        <f>'Main Menu'!D40</f>
        <v/>
      </c>
      <c r="E38" s="402"/>
      <c r="F38" s="404"/>
      <c r="G38" s="394"/>
      <c r="H38" s="394"/>
    </row>
    <row r="39" spans="1:14" ht="27" customHeight="1" x14ac:dyDescent="0.25">
      <c r="A39" s="396"/>
      <c r="B39" s="11" t="str">
        <f>'Main Menu'!B41</f>
        <v/>
      </c>
      <c r="C39" s="40" t="e">
        <f>(D39-D38)/D38*100</f>
        <v>#VALUE!</v>
      </c>
      <c r="D39" s="63" t="str">
        <f>'Main Menu'!D41</f>
        <v/>
      </c>
      <c r="E39" s="402"/>
      <c r="F39" s="404"/>
      <c r="G39" s="394"/>
      <c r="H39" s="394"/>
    </row>
    <row r="40" spans="1:14" ht="24" customHeight="1" x14ac:dyDescent="0.25">
      <c r="A40" s="396"/>
      <c r="B40" s="97" t="s">
        <v>28</v>
      </c>
      <c r="C40" s="71" t="e">
        <f>AVERAGE(C38:C39)</f>
        <v>#VALUE!</v>
      </c>
      <c r="D40" s="40"/>
      <c r="E40" s="402"/>
      <c r="F40" s="405"/>
      <c r="G40" s="395"/>
      <c r="H40" s="395"/>
    </row>
    <row r="41" spans="1:14" ht="13.5" customHeight="1" x14ac:dyDescent="0.25">
      <c r="A41" s="389" t="s">
        <v>32</v>
      </c>
      <c r="B41" s="390"/>
      <c r="C41" s="390"/>
      <c r="D41" s="390"/>
      <c r="E41" s="391"/>
      <c r="F41" s="25"/>
      <c r="G41" s="24"/>
      <c r="H41" s="23" t="e">
        <f>SUM(H11:H40)</f>
        <v>#VALUE!</v>
      </c>
    </row>
    <row r="42" spans="1:14" ht="8.25" customHeight="1" x14ac:dyDescent="0.25">
      <c r="A42" s="20"/>
      <c r="C42" s="42"/>
      <c r="D42" s="26"/>
    </row>
    <row r="43" spans="1:14" ht="13.5" customHeight="1" x14ac:dyDescent="0.25">
      <c r="A43" s="392" t="s">
        <v>43</v>
      </c>
      <c r="B43" s="392"/>
      <c r="C43" s="392"/>
      <c r="D43" s="392"/>
      <c r="E43" s="392"/>
      <c r="F43" s="392"/>
      <c r="G43" s="392"/>
      <c r="H43" s="392"/>
    </row>
    <row r="44" spans="1:14" ht="22.5" customHeight="1" x14ac:dyDescent="0.25">
      <c r="A44" s="359" t="s">
        <v>44</v>
      </c>
      <c r="B44" s="359"/>
      <c r="C44" s="359"/>
      <c r="D44" s="359"/>
      <c r="E44" s="359"/>
      <c r="F44" s="359"/>
      <c r="G44" s="359"/>
      <c r="H44" s="359"/>
    </row>
    <row r="45" spans="1:14" ht="26.25" customHeight="1" x14ac:dyDescent="0.25">
      <c r="A45" s="377" t="s">
        <v>45</v>
      </c>
      <c r="B45" s="377"/>
      <c r="C45" s="378" t="s">
        <v>51</v>
      </c>
      <c r="D45" s="379"/>
      <c r="E45" s="377" t="s">
        <v>52</v>
      </c>
      <c r="F45" s="377"/>
      <c r="G45" s="381" t="s">
        <v>16</v>
      </c>
      <c r="H45" s="382"/>
    </row>
    <row r="46" spans="1:14" x14ac:dyDescent="0.25">
      <c r="A46" s="373" t="s">
        <v>46</v>
      </c>
      <c r="B46" s="373"/>
      <c r="C46" s="374">
        <v>0.3</v>
      </c>
      <c r="D46" s="375"/>
      <c r="E46" s="376">
        <f>'Document Analysis, Obs. Discuss'!AP71</f>
        <v>0.6</v>
      </c>
      <c r="F46" s="386"/>
      <c r="G46" s="387">
        <f>E46*0.3</f>
        <v>0.18</v>
      </c>
      <c r="H46" s="388"/>
    </row>
    <row r="47" spans="1:14" x14ac:dyDescent="0.25">
      <c r="A47" s="373" t="s">
        <v>47</v>
      </c>
      <c r="B47" s="373"/>
      <c r="C47" s="374">
        <v>0.3</v>
      </c>
      <c r="D47" s="375"/>
      <c r="E47" s="376">
        <f>'Document Analysis, Obs. Discuss'!AP72</f>
        <v>0</v>
      </c>
      <c r="F47" s="386"/>
      <c r="G47" s="387">
        <f>E47*0.3</f>
        <v>0</v>
      </c>
      <c r="H47" s="388"/>
    </row>
    <row r="48" spans="1:14" x14ac:dyDescent="0.25">
      <c r="A48" s="373" t="s">
        <v>48</v>
      </c>
      <c r="B48" s="373"/>
      <c r="C48" s="374">
        <v>0.25</v>
      </c>
      <c r="D48" s="375"/>
      <c r="E48" s="376">
        <f>'Document Analysis, Obs. Discuss'!AP73</f>
        <v>0</v>
      </c>
      <c r="F48" s="386"/>
      <c r="G48" s="387">
        <f>E48*0.25</f>
        <v>0</v>
      </c>
      <c r="H48" s="388"/>
    </row>
    <row r="49" spans="1:8" x14ac:dyDescent="0.25">
      <c r="A49" s="373" t="s">
        <v>49</v>
      </c>
      <c r="B49" s="373"/>
      <c r="C49" s="374">
        <v>0.15</v>
      </c>
      <c r="D49" s="375"/>
      <c r="E49" s="376">
        <f>'Document Analysis, Obs. Discuss'!AP74</f>
        <v>0</v>
      </c>
      <c r="F49" s="386"/>
      <c r="G49" s="387">
        <f>E49*0.15</f>
        <v>0</v>
      </c>
      <c r="H49" s="388"/>
    </row>
    <row r="50" spans="1:8" x14ac:dyDescent="0.25">
      <c r="A50" s="354" t="s">
        <v>50</v>
      </c>
      <c r="B50" s="355"/>
      <c r="C50" s="355"/>
      <c r="D50" s="355"/>
      <c r="E50" s="355"/>
      <c r="F50" s="356"/>
      <c r="G50" s="357">
        <f>SUM(G46:G49)</f>
        <v>0.18</v>
      </c>
      <c r="H50" s="358"/>
    </row>
    <row r="51" spans="1:8" s="50" customFormat="1" ht="12.75" customHeight="1" x14ac:dyDescent="0.25">
      <c r="A51" s="52" t="s">
        <v>33</v>
      </c>
      <c r="B51" s="45"/>
      <c r="C51" s="46" t="s">
        <v>34</v>
      </c>
      <c r="D51" s="47"/>
      <c r="E51" s="48"/>
      <c r="F51" s="48"/>
      <c r="G51" s="49"/>
      <c r="H51" s="49"/>
    </row>
    <row r="52" spans="1:8" s="50" customFormat="1" ht="12.75" customHeight="1" x14ac:dyDescent="0.25">
      <c r="A52" s="51"/>
      <c r="B52" s="45"/>
      <c r="C52" s="46" t="s">
        <v>35</v>
      </c>
      <c r="D52" s="47"/>
      <c r="E52" s="48"/>
      <c r="F52" s="48"/>
      <c r="G52" s="49"/>
      <c r="H52" s="49"/>
    </row>
    <row r="53" spans="1:8" s="50" customFormat="1" ht="12.75" customHeight="1" x14ac:dyDescent="0.25">
      <c r="A53" s="51"/>
      <c r="B53" s="45"/>
      <c r="C53" s="46" t="s">
        <v>36</v>
      </c>
      <c r="D53" s="47"/>
      <c r="E53" s="48"/>
      <c r="F53" s="48"/>
      <c r="G53" s="49"/>
      <c r="H53" s="49"/>
    </row>
    <row r="54" spans="1:8" ht="15.75" customHeight="1" x14ac:dyDescent="0.25">
      <c r="A54" s="21" t="s">
        <v>37</v>
      </c>
      <c r="B54" s="383" t="s">
        <v>38</v>
      </c>
      <c r="C54" s="384"/>
      <c r="D54" s="385"/>
      <c r="E54" s="383" t="s">
        <v>39</v>
      </c>
      <c r="F54" s="385"/>
    </row>
    <row r="55" spans="1:8" x14ac:dyDescent="0.25">
      <c r="B55" s="360" t="s">
        <v>40</v>
      </c>
      <c r="C55" s="361"/>
      <c r="D55" s="362"/>
      <c r="E55" s="360" t="s">
        <v>34</v>
      </c>
      <c r="F55" s="362"/>
    </row>
    <row r="56" spans="1:8" x14ac:dyDescent="0.25">
      <c r="B56" s="360" t="s">
        <v>41</v>
      </c>
      <c r="C56" s="361"/>
      <c r="D56" s="362"/>
      <c r="E56" s="360" t="s">
        <v>35</v>
      </c>
      <c r="F56" s="362"/>
    </row>
    <row r="57" spans="1:8" x14ac:dyDescent="0.25">
      <c r="B57" s="360" t="s">
        <v>42</v>
      </c>
      <c r="C57" s="361"/>
      <c r="D57" s="362"/>
      <c r="E57" s="360" t="s">
        <v>36</v>
      </c>
      <c r="F57" s="362"/>
    </row>
    <row r="58" spans="1:8" x14ac:dyDescent="0.25">
      <c r="B58" s="44"/>
      <c r="C58" s="44"/>
      <c r="D58" s="44"/>
      <c r="E58" s="44"/>
      <c r="F58" s="44"/>
    </row>
    <row r="59" spans="1:8" x14ac:dyDescent="0.25">
      <c r="B59" s="44"/>
      <c r="C59" s="44"/>
      <c r="D59" s="44"/>
      <c r="E59" s="44"/>
      <c r="F59" s="44"/>
    </row>
    <row r="60" spans="1:8" x14ac:dyDescent="0.25">
      <c r="B60" s="44"/>
      <c r="C60" s="44"/>
      <c r="D60" s="44"/>
      <c r="E60" s="44"/>
      <c r="F60" s="44"/>
    </row>
    <row r="61" spans="1:8" x14ac:dyDescent="0.25">
      <c r="B61" s="44"/>
      <c r="C61" s="44"/>
      <c r="D61" s="44"/>
      <c r="E61" s="44"/>
      <c r="F61" s="44"/>
    </row>
    <row r="62" spans="1:8" x14ac:dyDescent="0.25">
      <c r="B62" s="44"/>
      <c r="C62" s="44"/>
      <c r="D62" s="44"/>
      <c r="E62" s="44"/>
      <c r="F62" s="44"/>
    </row>
    <row r="63" spans="1:8" x14ac:dyDescent="0.25">
      <c r="B63" s="44"/>
      <c r="C63" s="44"/>
      <c r="D63" s="44"/>
      <c r="E63" s="44"/>
      <c r="F63" s="44"/>
    </row>
    <row r="65" spans="1:15" ht="19.5" customHeight="1" x14ac:dyDescent="0.25">
      <c r="A65" s="359" t="s">
        <v>53</v>
      </c>
      <c r="B65" s="359"/>
      <c r="C65" s="359"/>
      <c r="D65" s="359"/>
      <c r="E65" s="359"/>
      <c r="F65" s="359"/>
      <c r="G65" s="359"/>
      <c r="H65" s="359"/>
    </row>
    <row r="66" spans="1:15" ht="30" customHeight="1" x14ac:dyDescent="0.25">
      <c r="A66" s="377" t="s">
        <v>54</v>
      </c>
      <c r="B66" s="377"/>
      <c r="C66" s="378" t="s">
        <v>51</v>
      </c>
      <c r="D66" s="379"/>
      <c r="E66" s="377" t="s">
        <v>15</v>
      </c>
      <c r="F66" s="377"/>
      <c r="G66" s="381" t="s">
        <v>16</v>
      </c>
      <c r="H66" s="382"/>
    </row>
    <row r="67" spans="1:15" x14ac:dyDescent="0.25">
      <c r="A67" s="373" t="s">
        <v>55</v>
      </c>
      <c r="B67" s="373"/>
      <c r="C67" s="374">
        <v>0.6</v>
      </c>
      <c r="D67" s="375"/>
      <c r="E67" s="376" t="e">
        <f>H41</f>
        <v>#VALUE!</v>
      </c>
      <c r="F67" s="376"/>
      <c r="G67" s="365" t="e">
        <f>C67*E67</f>
        <v>#VALUE!</v>
      </c>
      <c r="H67" s="366"/>
      <c r="N67" t="s">
        <v>180</v>
      </c>
      <c r="O67" s="43" t="e">
        <f>E67</f>
        <v>#VALUE!</v>
      </c>
    </row>
    <row r="68" spans="1:15" x14ac:dyDescent="0.25">
      <c r="A68" s="373" t="s">
        <v>57</v>
      </c>
      <c r="B68" s="373"/>
      <c r="C68" s="374">
        <v>0.4</v>
      </c>
      <c r="D68" s="375"/>
      <c r="E68" s="380">
        <f>G50</f>
        <v>0.18</v>
      </c>
      <c r="F68" s="380"/>
      <c r="G68" s="365">
        <f>C68*E68</f>
        <v>7.1999999999999995E-2</v>
      </c>
      <c r="H68" s="366"/>
      <c r="N68" t="s">
        <v>181</v>
      </c>
      <c r="O68" s="43">
        <f>E68</f>
        <v>0.18</v>
      </c>
    </row>
    <row r="69" spans="1:15" x14ac:dyDescent="0.25">
      <c r="A69" s="354" t="s">
        <v>56</v>
      </c>
      <c r="B69" s="355"/>
      <c r="C69" s="355"/>
      <c r="D69" s="355"/>
      <c r="E69" s="355"/>
      <c r="F69" s="356"/>
      <c r="G69" s="357" t="e">
        <f>SUM(G67:G68)</f>
        <v>#VALUE!</v>
      </c>
      <c r="H69" s="358"/>
      <c r="N69" t="s">
        <v>182</v>
      </c>
      <c r="O69" s="43" t="e">
        <f>G69</f>
        <v>#VALUE!</v>
      </c>
    </row>
    <row r="70" spans="1:15" ht="9.75" customHeight="1" x14ac:dyDescent="0.25"/>
    <row r="71" spans="1:15" x14ac:dyDescent="0.25">
      <c r="A71" s="28" t="s">
        <v>33</v>
      </c>
    </row>
    <row r="72" spans="1:15" x14ac:dyDescent="0.25">
      <c r="B72" s="27" t="s">
        <v>58</v>
      </c>
    </row>
    <row r="73" spans="1:15" x14ac:dyDescent="0.25">
      <c r="B73" s="27" t="s">
        <v>59</v>
      </c>
    </row>
    <row r="74" spans="1:15" x14ac:dyDescent="0.25">
      <c r="B74" s="27" t="s">
        <v>60</v>
      </c>
    </row>
    <row r="76" spans="1:15" ht="19.5" customHeight="1" x14ac:dyDescent="0.25">
      <c r="A76" s="359" t="s">
        <v>61</v>
      </c>
      <c r="B76" s="359"/>
      <c r="C76" s="359"/>
      <c r="D76" s="359"/>
      <c r="E76" s="359"/>
      <c r="F76" s="359"/>
      <c r="G76" s="359"/>
      <c r="H76" s="359"/>
    </row>
    <row r="77" spans="1:15" ht="15.75" customHeight="1" x14ac:dyDescent="0.25">
      <c r="B77" s="367" t="s">
        <v>38</v>
      </c>
      <c r="C77" s="368"/>
      <c r="D77" s="369"/>
      <c r="E77" s="370" t="s">
        <v>39</v>
      </c>
      <c r="F77" s="370"/>
    </row>
    <row r="78" spans="1:15" x14ac:dyDescent="0.25">
      <c r="B78" s="360" t="s">
        <v>40</v>
      </c>
      <c r="C78" s="361"/>
      <c r="D78" s="362"/>
      <c r="E78" s="363" t="s">
        <v>62</v>
      </c>
      <c r="F78" s="363"/>
    </row>
    <row r="79" spans="1:15" x14ac:dyDescent="0.25">
      <c r="B79" s="360" t="s">
        <v>41</v>
      </c>
      <c r="C79" s="361"/>
      <c r="D79" s="362"/>
      <c r="E79" s="363" t="s">
        <v>63</v>
      </c>
      <c r="F79" s="363"/>
    </row>
    <row r="80" spans="1:15" x14ac:dyDescent="0.25">
      <c r="B80" s="360" t="s">
        <v>42</v>
      </c>
      <c r="C80" s="361"/>
      <c r="D80" s="362"/>
      <c r="E80" s="363" t="s">
        <v>64</v>
      </c>
      <c r="F80" s="363"/>
    </row>
    <row r="81" spans="1:8" x14ac:dyDescent="0.25">
      <c r="B81" s="44"/>
      <c r="C81" s="44"/>
      <c r="D81" s="44"/>
      <c r="E81" s="44"/>
      <c r="F81" s="44"/>
    </row>
    <row r="82" spans="1:8" ht="15" customHeight="1" x14ac:dyDescent="0.25">
      <c r="A82" s="55" t="s">
        <v>72</v>
      </c>
      <c r="B82" s="364" t="e">
        <f>IF(G69&lt;1.5,"Developing level- Structures and mechanisms with acceptable level and extent of community participation and impact on learning outcomes.",IF(G69&lt;2.5,"Maturing level - Introducing and sustaining continuous improvement process that integrates wider community participation and improve sinificantly performance and learning outcomes.",IF(G69&lt;3,"Advanced level - Ensuring the production of intended outputs/outcomes and meeting all standards of a system fully integrated in the local community and is self-renewing and self-sustaining.","")))</f>
        <v>#VALUE!</v>
      </c>
      <c r="C82" s="364"/>
      <c r="D82" s="364"/>
      <c r="E82" s="364"/>
      <c r="F82" s="364"/>
      <c r="G82" s="364"/>
      <c r="H82" s="364"/>
    </row>
    <row r="83" spans="1:8" x14ac:dyDescent="0.25">
      <c r="B83" s="364"/>
      <c r="C83" s="364"/>
      <c r="D83" s="364"/>
      <c r="E83" s="364"/>
      <c r="F83" s="364"/>
      <c r="G83" s="364"/>
      <c r="H83" s="364"/>
    </row>
    <row r="84" spans="1:8" x14ac:dyDescent="0.25">
      <c r="B84" s="364"/>
      <c r="C84" s="364"/>
      <c r="D84" s="364"/>
      <c r="E84" s="364"/>
      <c r="F84" s="364"/>
      <c r="G84" s="364"/>
      <c r="H84" s="364"/>
    </row>
    <row r="85" spans="1:8" x14ac:dyDescent="0.25">
      <c r="B85" s="364"/>
      <c r="C85" s="364"/>
      <c r="D85" s="364"/>
      <c r="E85" s="364"/>
      <c r="F85" s="364"/>
      <c r="G85" s="364"/>
      <c r="H85" s="364"/>
    </row>
    <row r="86" spans="1:8" x14ac:dyDescent="0.25">
      <c r="B86" s="61"/>
      <c r="C86" s="61"/>
      <c r="D86" s="61"/>
      <c r="E86" s="61"/>
      <c r="F86" s="61"/>
      <c r="G86" s="61"/>
      <c r="H86" s="61"/>
    </row>
    <row r="87" spans="1:8" x14ac:dyDescent="0.25">
      <c r="B87" s="61"/>
      <c r="C87" s="61"/>
      <c r="D87" s="61"/>
      <c r="E87" s="61"/>
      <c r="F87" s="61"/>
      <c r="G87" s="61"/>
      <c r="H87" s="61"/>
    </row>
    <row r="88" spans="1:8" x14ac:dyDescent="0.25">
      <c r="B88" s="61"/>
      <c r="C88" s="61"/>
      <c r="D88" s="61"/>
      <c r="E88" s="61"/>
      <c r="F88" s="61"/>
      <c r="G88" s="61"/>
      <c r="H88" s="61"/>
    </row>
    <row r="89" spans="1:8" x14ac:dyDescent="0.25">
      <c r="B89" s="61"/>
      <c r="C89" s="61"/>
      <c r="D89" s="61"/>
      <c r="E89" s="61"/>
      <c r="F89" s="61"/>
      <c r="G89" s="61"/>
      <c r="H89" s="61"/>
    </row>
    <row r="90" spans="1:8" x14ac:dyDescent="0.25">
      <c r="B90" s="61"/>
      <c r="C90" s="61"/>
      <c r="D90" s="61"/>
      <c r="E90" s="61"/>
      <c r="F90" s="61"/>
      <c r="G90" s="61"/>
      <c r="H90" s="61"/>
    </row>
    <row r="91" spans="1:8" x14ac:dyDescent="0.25">
      <c r="B91" s="61"/>
      <c r="C91" s="61"/>
      <c r="D91" s="61"/>
      <c r="E91" s="61"/>
      <c r="F91" s="61"/>
      <c r="G91" s="61"/>
      <c r="H91" s="61"/>
    </row>
    <row r="92" spans="1:8" x14ac:dyDescent="0.25">
      <c r="B92" s="61"/>
      <c r="C92" s="61"/>
      <c r="D92" s="61"/>
      <c r="E92" s="61"/>
      <c r="F92" s="61"/>
      <c r="G92" s="61"/>
      <c r="H92" s="61"/>
    </row>
    <row r="93" spans="1:8" x14ac:dyDescent="0.25">
      <c r="B93" s="61"/>
      <c r="C93" s="61"/>
      <c r="D93" s="61"/>
      <c r="E93" s="61"/>
      <c r="F93" s="61"/>
      <c r="G93" s="61"/>
      <c r="H93" s="61"/>
    </row>
    <row r="94" spans="1:8" x14ac:dyDescent="0.25">
      <c r="B94" s="61"/>
      <c r="C94" s="61"/>
      <c r="D94" s="61"/>
      <c r="E94" s="61"/>
      <c r="F94" s="61"/>
      <c r="G94" s="61"/>
      <c r="H94" s="61"/>
    </row>
    <row r="95" spans="1:8" x14ac:dyDescent="0.25">
      <c r="B95" s="61"/>
      <c r="C95" s="61"/>
      <c r="D95" s="61"/>
      <c r="E95" s="61"/>
      <c r="F95" s="61"/>
      <c r="G95" s="61"/>
      <c r="H95" s="61"/>
    </row>
    <row r="96" spans="1:8" x14ac:dyDescent="0.25">
      <c r="B96" s="61"/>
      <c r="C96" s="61"/>
      <c r="D96" s="61"/>
      <c r="E96" s="61"/>
      <c r="F96" s="61"/>
      <c r="G96" s="61"/>
      <c r="H96" s="61"/>
    </row>
    <row r="97" spans="1:8" x14ac:dyDescent="0.25">
      <c r="B97" s="61"/>
      <c r="C97" s="61"/>
      <c r="D97" s="61"/>
      <c r="E97" s="61"/>
      <c r="F97" s="61"/>
      <c r="G97" s="61"/>
      <c r="H97" s="61"/>
    </row>
    <row r="98" spans="1:8" x14ac:dyDescent="0.25">
      <c r="B98" s="61"/>
      <c r="C98" s="61"/>
      <c r="D98" s="61"/>
      <c r="E98" s="61"/>
      <c r="F98" s="61"/>
      <c r="G98" s="61"/>
      <c r="H98" s="61"/>
    </row>
    <row r="99" spans="1:8" x14ac:dyDescent="0.25">
      <c r="B99" s="59"/>
      <c r="C99" s="59"/>
      <c r="D99" s="59"/>
      <c r="E99" s="59"/>
      <c r="F99" s="59"/>
      <c r="G99" s="59"/>
      <c r="H99" s="59"/>
    </row>
    <row r="100" spans="1:8" x14ac:dyDescent="0.25">
      <c r="A100" s="22" t="s">
        <v>65</v>
      </c>
    </row>
    <row r="101" spans="1:8" x14ac:dyDescent="0.25">
      <c r="B101" s="353">
        <f>'Input Menu'!B51</f>
        <v>0</v>
      </c>
      <c r="C101" s="353"/>
      <c r="D101" s="99"/>
      <c r="E101" s="353">
        <f>'Input Menu'!B52</f>
        <v>0</v>
      </c>
      <c r="F101" s="353"/>
    </row>
    <row r="102" spans="1:8" x14ac:dyDescent="0.25">
      <c r="B102" s="351" t="s">
        <v>67</v>
      </c>
      <c r="C102" s="351"/>
      <c r="E102" s="351" t="s">
        <v>67</v>
      </c>
      <c r="F102" s="351"/>
    </row>
    <row r="105" spans="1:8" x14ac:dyDescent="0.25">
      <c r="B105" s="351">
        <f>'Input Menu'!B53</f>
        <v>0</v>
      </c>
      <c r="C105" s="351"/>
      <c r="E105" s="413">
        <f>'Input Menu'!B54</f>
        <v>0</v>
      </c>
      <c r="F105" s="413"/>
    </row>
    <row r="106" spans="1:8" x14ac:dyDescent="0.25">
      <c r="B106" s="351" t="s">
        <v>67</v>
      </c>
      <c r="C106" s="351"/>
      <c r="E106" s="351" t="s">
        <v>67</v>
      </c>
      <c r="F106" s="351"/>
    </row>
    <row r="107" spans="1:8" x14ac:dyDescent="0.25">
      <c r="E107" s="98"/>
      <c r="F107" s="98"/>
    </row>
    <row r="110" spans="1:8" x14ac:dyDescent="0.25">
      <c r="B110" s="351">
        <f>'Input Menu'!B50</f>
        <v>0</v>
      </c>
      <c r="C110" s="351"/>
      <c r="D110" s="351"/>
      <c r="E110" s="351"/>
      <c r="F110" s="351"/>
    </row>
    <row r="111" spans="1:8" x14ac:dyDescent="0.25">
      <c r="B111" s="351" t="s">
        <v>66</v>
      </c>
      <c r="C111" s="351"/>
      <c r="D111" s="351"/>
      <c r="E111" s="351"/>
      <c r="F111" s="351"/>
    </row>
    <row r="112" spans="1:8" x14ac:dyDescent="0.25">
      <c r="A112" s="123" t="e">
        <f>'Main Menu'!#REF!</f>
        <v>#REF!</v>
      </c>
    </row>
  </sheetData>
  <sheetProtection password="C542" sheet="1" objects="1" scenarios="1"/>
  <protectedRanges>
    <protectedRange sqref="E101 B101 B105 E105 B110" name="Range1"/>
  </protectedRanges>
  <customSheetViews>
    <customSheetView guid="{4A908606-4657-4E94-A24A-D00115F5FBC8}" scale="120" showPageBreaks="1" showGridLines="0" printArea="1" hiddenRows="1" hiddenColumns="1" state="hidden" view="pageBreakPreview">
      <selection activeCell="A2" sqref="A2:H2"/>
      <pageMargins left="0.7" right="0.7" top="0.75" bottom="0.75" header="0.3" footer="0.3"/>
      <pageSetup paperSize="5" scale="90" orientation="portrait" horizontalDpi="4294967293" verticalDpi="4294967293" r:id="rId1"/>
    </customSheetView>
  </customSheetViews>
  <mergeCells count="98">
    <mergeCell ref="B110:F110"/>
    <mergeCell ref="B111:F111"/>
    <mergeCell ref="B102:C102"/>
    <mergeCell ref="E102:F102"/>
    <mergeCell ref="B105:C105"/>
    <mergeCell ref="E105:F105"/>
    <mergeCell ref="B106:C106"/>
    <mergeCell ref="E106:F106"/>
    <mergeCell ref="B101:C101"/>
    <mergeCell ref="E101:F101"/>
    <mergeCell ref="A69:F69"/>
    <mergeCell ref="G69:H69"/>
    <mergeCell ref="A76:H76"/>
    <mergeCell ref="B77:D77"/>
    <mergeCell ref="E77:F77"/>
    <mergeCell ref="B78:D78"/>
    <mergeCell ref="E78:F78"/>
    <mergeCell ref="B79:D79"/>
    <mergeCell ref="E79:F79"/>
    <mergeCell ref="B80:D80"/>
    <mergeCell ref="E80:F80"/>
    <mergeCell ref="B82:H85"/>
    <mergeCell ref="A67:B67"/>
    <mergeCell ref="C67:D67"/>
    <mergeCell ref="E67:F67"/>
    <mergeCell ref="G67:H67"/>
    <mergeCell ref="A68:B68"/>
    <mergeCell ref="C68:D68"/>
    <mergeCell ref="E68:F68"/>
    <mergeCell ref="G68:H68"/>
    <mergeCell ref="A66:B66"/>
    <mergeCell ref="C66:D66"/>
    <mergeCell ref="E66:F66"/>
    <mergeCell ref="G66:H66"/>
    <mergeCell ref="A50:F50"/>
    <mergeCell ref="G50:H50"/>
    <mergeCell ref="B54:D54"/>
    <mergeCell ref="E54:F54"/>
    <mergeCell ref="B55:D55"/>
    <mergeCell ref="E55:F55"/>
    <mergeCell ref="B56:D56"/>
    <mergeCell ref="E56:F56"/>
    <mergeCell ref="B57:D57"/>
    <mergeCell ref="E57:F57"/>
    <mergeCell ref="A65:H65"/>
    <mergeCell ref="A48:B48"/>
    <mergeCell ref="C48:D48"/>
    <mergeCell ref="E48:F48"/>
    <mergeCell ref="G48:H48"/>
    <mergeCell ref="A49:B49"/>
    <mergeCell ref="C49:D49"/>
    <mergeCell ref="E49:F49"/>
    <mergeCell ref="G49:H49"/>
    <mergeCell ref="A46:B46"/>
    <mergeCell ref="C46:D46"/>
    <mergeCell ref="E46:F46"/>
    <mergeCell ref="G46:H46"/>
    <mergeCell ref="A47:B47"/>
    <mergeCell ref="C47:D47"/>
    <mergeCell ref="E47:F47"/>
    <mergeCell ref="G47:H47"/>
    <mergeCell ref="A41:E41"/>
    <mergeCell ref="A43:H43"/>
    <mergeCell ref="A44:H44"/>
    <mergeCell ref="A45:B45"/>
    <mergeCell ref="C45:D45"/>
    <mergeCell ref="E45:F45"/>
    <mergeCell ref="G45:H45"/>
    <mergeCell ref="H35:H40"/>
    <mergeCell ref="A17:A34"/>
    <mergeCell ref="E17:E22"/>
    <mergeCell ref="F17:F22"/>
    <mergeCell ref="G17:G22"/>
    <mergeCell ref="H17:H34"/>
    <mergeCell ref="E23:E28"/>
    <mergeCell ref="F23:F28"/>
    <mergeCell ref="G23:G28"/>
    <mergeCell ref="E29:E34"/>
    <mergeCell ref="F29:F34"/>
    <mergeCell ref="G29:G34"/>
    <mergeCell ref="A35:A40"/>
    <mergeCell ref="E35:E40"/>
    <mergeCell ref="F35:F40"/>
    <mergeCell ref="G35:G40"/>
    <mergeCell ref="A8:H8"/>
    <mergeCell ref="B9:C9"/>
    <mergeCell ref="A11:A16"/>
    <mergeCell ref="E11:E16"/>
    <mergeCell ref="F11:F16"/>
    <mergeCell ref="G11:G16"/>
    <mergeCell ref="H11:H16"/>
    <mergeCell ref="B16:D16"/>
    <mergeCell ref="A1:H1"/>
    <mergeCell ref="A2:H2"/>
    <mergeCell ref="A3:H3"/>
    <mergeCell ref="A5:H5"/>
    <mergeCell ref="F6:H6"/>
    <mergeCell ref="B6:D6"/>
  </mergeCells>
  <conditionalFormatting sqref="C51">
    <cfRule type="iconSet" priority="1">
      <iconSet>
        <cfvo type="percent" val="0"/>
        <cfvo type="percent" val="33"/>
        <cfvo type="percent" val="67"/>
      </iconSet>
    </cfRule>
  </conditionalFormatting>
  <dataValidations count="1">
    <dataValidation allowBlank="1" showInputMessage="1" showErrorMessage="1" errorTitle="aye" sqref="B4:B1048576"/>
  </dataValidations>
  <pageMargins left="0.7" right="0.7" top="0.75" bottom="0.75" header="0.3" footer="0.3"/>
  <pageSetup paperSize="5" scale="90" orientation="portrait" horizontalDpi="4294967293" verticalDpi="4294967293"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M56"/>
  <sheetViews>
    <sheetView showGridLines="0" tabSelected="1" view="pageBreakPreview" zoomScale="90" zoomScaleNormal="100" zoomScaleSheetLayoutView="90" workbookViewId="0">
      <selection sqref="A1:H1"/>
    </sheetView>
  </sheetViews>
  <sheetFormatPr defaultRowHeight="15" x14ac:dyDescent="0.25"/>
  <cols>
    <col min="1" max="1" width="15.85546875" style="140" customWidth="1"/>
    <col min="2" max="2" width="9" style="140" customWidth="1"/>
    <col min="3" max="3" width="16.5703125" style="140" customWidth="1"/>
    <col min="4" max="4" width="15.5703125" style="140" hidden="1" customWidth="1"/>
    <col min="5" max="5" width="16.28515625" style="144" customWidth="1"/>
    <col min="6" max="6" width="20.85546875" style="144" customWidth="1"/>
    <col min="7" max="7" width="15.5703125" style="144" customWidth="1"/>
    <col min="8" max="8" width="15.7109375" style="144" customWidth="1"/>
    <col min="9" max="9" width="9.140625" style="140" hidden="1" customWidth="1"/>
    <col min="10" max="11" width="9.140625" style="140"/>
    <col min="12" max="12" width="0.28515625" style="140" hidden="1" customWidth="1"/>
    <col min="13" max="16384" width="9.140625" style="140"/>
  </cols>
  <sheetData>
    <row r="1" spans="1:13" ht="15" customHeight="1" x14ac:dyDescent="0.25">
      <c r="A1" s="321" t="s">
        <v>192</v>
      </c>
      <c r="B1" s="321"/>
      <c r="C1" s="321"/>
      <c r="D1" s="321"/>
      <c r="E1" s="321"/>
      <c r="F1" s="321"/>
      <c r="G1" s="321"/>
      <c r="H1" s="321"/>
      <c r="I1" s="140" t="s">
        <v>194</v>
      </c>
    </row>
    <row r="2" spans="1:13" x14ac:dyDescent="0.25">
      <c r="A2" s="321" t="s">
        <v>193</v>
      </c>
      <c r="B2" s="321"/>
      <c r="C2" s="321"/>
      <c r="D2" s="321"/>
      <c r="E2" s="321"/>
      <c r="F2" s="321"/>
      <c r="G2" s="321"/>
      <c r="H2" s="321"/>
      <c r="I2" s="141" t="s">
        <v>202</v>
      </c>
    </row>
    <row r="3" spans="1:13" ht="18.75" customHeight="1" x14ac:dyDescent="0.25">
      <c r="A3" s="322" t="str">
        <f>IF(B6="","",VLOOKUP(B6,Maintenance!A:D,4,))</f>
        <v/>
      </c>
      <c r="B3" s="322"/>
      <c r="C3" s="322"/>
      <c r="D3" s="322"/>
      <c r="E3" s="322"/>
      <c r="F3" s="322"/>
      <c r="G3" s="322"/>
      <c r="H3" s="322"/>
      <c r="I3" s="141" t="s">
        <v>201</v>
      </c>
    </row>
    <row r="4" spans="1:13" ht="13.5" customHeight="1" x14ac:dyDescent="0.25">
      <c r="A4" s="142"/>
      <c r="B4" s="143"/>
      <c r="C4" s="143"/>
      <c r="I4" s="140" t="s">
        <v>203</v>
      </c>
    </row>
    <row r="5" spans="1:13" ht="22.5" customHeight="1" x14ac:dyDescent="0.25">
      <c r="A5" s="323" t="s">
        <v>818</v>
      </c>
      <c r="B5" s="323"/>
      <c r="C5" s="323"/>
      <c r="D5" s="323"/>
      <c r="E5" s="323"/>
      <c r="F5" s="323"/>
      <c r="G5" s="323"/>
      <c r="H5" s="323"/>
      <c r="I5" s="140" t="s">
        <v>200</v>
      </c>
    </row>
    <row r="6" spans="1:13" ht="27" customHeight="1" x14ac:dyDescent="0.25">
      <c r="A6" s="145" t="s">
        <v>815</v>
      </c>
      <c r="B6" s="320"/>
      <c r="C6" s="320"/>
      <c r="D6" s="216"/>
      <c r="E6" s="246"/>
      <c r="F6" s="256"/>
      <c r="G6" s="246"/>
      <c r="I6" s="140" t="s">
        <v>205</v>
      </c>
      <c r="K6" s="140">
        <f>B6</f>
        <v>0</v>
      </c>
    </row>
    <row r="7" spans="1:13" ht="24" customHeight="1" x14ac:dyDescent="0.25">
      <c r="A7" s="146" t="s">
        <v>626</v>
      </c>
      <c r="B7" s="319" t="str">
        <f>IF(B6="","",VLOOKUP(B6,Maintenance!A:B,2,))</f>
        <v/>
      </c>
      <c r="C7" s="319"/>
      <c r="D7" s="217"/>
      <c r="E7" s="247"/>
      <c r="F7" s="257"/>
      <c r="G7" s="247"/>
      <c r="I7" s="140" t="s">
        <v>206</v>
      </c>
    </row>
    <row r="8" spans="1:13" ht="24" customHeight="1" x14ac:dyDescent="0.25">
      <c r="A8" s="146" t="s">
        <v>258</v>
      </c>
      <c r="B8" s="319" t="str">
        <f>IF(B6="","",VLOOKUP(B6,Maintenance!A:C,3,))</f>
        <v/>
      </c>
      <c r="C8" s="319"/>
      <c r="D8" s="247"/>
      <c r="E8" s="247"/>
      <c r="F8" s="257"/>
      <c r="G8" s="247"/>
      <c r="K8" s="140" t="str">
        <f>B8</f>
        <v/>
      </c>
    </row>
    <row r="9" spans="1:13" ht="27.75" customHeight="1" x14ac:dyDescent="0.25">
      <c r="A9" s="146" t="s">
        <v>224</v>
      </c>
      <c r="B9" s="301"/>
      <c r="C9" s="301"/>
    </row>
    <row r="10" spans="1:13" ht="27.75" customHeight="1" thickBot="1" x14ac:dyDescent="0.3">
      <c r="A10" s="304" t="s">
        <v>31</v>
      </c>
      <c r="B10" s="304"/>
      <c r="C10" s="304"/>
      <c r="I10" s="140" t="s">
        <v>195</v>
      </c>
    </row>
    <row r="11" spans="1:13" ht="18" hidden="1" customHeight="1" thickBot="1" x14ac:dyDescent="0.3">
      <c r="A11" s="299" t="s">
        <v>187</v>
      </c>
      <c r="B11" s="299"/>
      <c r="C11" s="299"/>
      <c r="D11" s="299"/>
      <c r="E11" s="300"/>
      <c r="F11" s="300"/>
      <c r="G11" s="300"/>
      <c r="I11" s="140" t="s">
        <v>197</v>
      </c>
    </row>
    <row r="12" spans="1:13" s="141" customFormat="1" ht="35.25" customHeight="1" thickBot="1" x14ac:dyDescent="0.3">
      <c r="A12" s="132" t="s">
        <v>2</v>
      </c>
      <c r="B12" s="133" t="s">
        <v>233</v>
      </c>
      <c r="C12" s="244" t="s">
        <v>13</v>
      </c>
      <c r="D12" s="134"/>
      <c r="E12" s="306" t="s">
        <v>190</v>
      </c>
      <c r="F12" s="307"/>
      <c r="G12" s="307"/>
      <c r="H12" s="308"/>
      <c r="I12" s="140" t="s">
        <v>204</v>
      </c>
    </row>
    <row r="13" spans="1:13" s="141" customFormat="1" ht="15.75" customHeight="1" x14ac:dyDescent="0.25">
      <c r="A13" s="315" t="s">
        <v>3</v>
      </c>
      <c r="B13" s="310" t="s">
        <v>652</v>
      </c>
      <c r="C13" s="311"/>
      <c r="D13" s="148"/>
      <c r="E13" s="309" t="s">
        <v>2433</v>
      </c>
      <c r="F13" s="309"/>
      <c r="G13" s="309"/>
      <c r="H13" s="309"/>
      <c r="I13" s="140" t="s">
        <v>199</v>
      </c>
    </row>
    <row r="14" spans="1:13" ht="75" customHeight="1" x14ac:dyDescent="0.25">
      <c r="A14" s="316"/>
      <c r="B14" s="312"/>
      <c r="C14" s="313"/>
      <c r="D14" s="149"/>
      <c r="E14" s="243" t="s">
        <v>2428</v>
      </c>
      <c r="F14" s="150" t="s">
        <v>2429</v>
      </c>
      <c r="G14" s="243" t="s">
        <v>2430</v>
      </c>
      <c r="H14" s="150" t="s">
        <v>2431</v>
      </c>
      <c r="I14" s="140" t="s">
        <v>207</v>
      </c>
    </row>
    <row r="15" spans="1:13" ht="6.75" hidden="1" customHeight="1" x14ac:dyDescent="0.25">
      <c r="A15" s="316"/>
      <c r="B15" s="151" t="s">
        <v>17</v>
      </c>
      <c r="C15" s="152">
        <v>990</v>
      </c>
      <c r="D15" s="149"/>
      <c r="E15" s="153"/>
      <c r="F15" s="153" t="s">
        <v>183</v>
      </c>
      <c r="G15" s="153"/>
      <c r="H15" s="153"/>
    </row>
    <row r="16" spans="1:13" x14ac:dyDescent="0.25">
      <c r="A16" s="316"/>
      <c r="B16" s="154"/>
      <c r="C16" s="151"/>
      <c r="D16" s="149"/>
      <c r="E16" s="155"/>
      <c r="F16" s="155"/>
      <c r="G16" s="155"/>
      <c r="H16" s="155" t="str">
        <f>IF(B16="","",G16+F16+E16)</f>
        <v/>
      </c>
      <c r="I16" s="140" t="s">
        <v>198</v>
      </c>
      <c r="M16" s="258"/>
    </row>
    <row r="17" spans="1:9" x14ac:dyDescent="0.25">
      <c r="A17" s="316"/>
      <c r="B17" s="154" t="str">
        <f>IF(B16="","",B16+1)</f>
        <v/>
      </c>
      <c r="C17" s="151"/>
      <c r="D17" s="149"/>
      <c r="E17" s="155"/>
      <c r="F17" s="155"/>
      <c r="G17" s="155"/>
      <c r="H17" s="155" t="str">
        <f t="shared" ref="H17:H18" si="0">IF(B17="","",G17+F17+E17)</f>
        <v/>
      </c>
      <c r="I17" s="140" t="s">
        <v>196</v>
      </c>
    </row>
    <row r="18" spans="1:9" x14ac:dyDescent="0.25">
      <c r="A18" s="317"/>
      <c r="B18" s="154" t="str">
        <f>IF(B17="","",B17+1)</f>
        <v/>
      </c>
      <c r="C18" s="151"/>
      <c r="D18" s="149"/>
      <c r="E18" s="155"/>
      <c r="F18" s="155"/>
      <c r="G18" s="155"/>
      <c r="H18" s="155" t="str">
        <f t="shared" si="0"/>
        <v/>
      </c>
    </row>
    <row r="19" spans="1:9" ht="16.5" hidden="1" customHeight="1" x14ac:dyDescent="0.25">
      <c r="A19" s="156"/>
      <c r="B19" s="151" t="s">
        <v>191</v>
      </c>
      <c r="C19" s="157" t="e">
        <f>'1Elem. ER, CR1, CSR1, NAT1'!C17</f>
        <v>#VALUE!</v>
      </c>
      <c r="D19" s="158"/>
      <c r="E19" s="159"/>
      <c r="F19" s="153">
        <v>2013</v>
      </c>
      <c r="G19" s="153"/>
      <c r="H19" s="153"/>
    </row>
    <row r="20" spans="1:9" ht="30.75" customHeight="1" x14ac:dyDescent="0.25">
      <c r="A20" s="305" t="s">
        <v>4</v>
      </c>
      <c r="B20" s="302" t="s">
        <v>230</v>
      </c>
      <c r="C20" s="303"/>
      <c r="D20" s="131"/>
      <c r="E20" s="136" t="s">
        <v>643</v>
      </c>
      <c r="F20" s="245"/>
      <c r="G20" s="137" t="s">
        <v>231</v>
      </c>
      <c r="H20" s="245"/>
    </row>
    <row r="21" spans="1:9" ht="30" hidden="1" x14ac:dyDescent="0.25">
      <c r="A21" s="305"/>
      <c r="B21" s="151" t="s">
        <v>183</v>
      </c>
      <c r="C21" s="160">
        <v>0.02</v>
      </c>
      <c r="E21" s="153"/>
      <c r="F21" s="245"/>
      <c r="G21" s="161"/>
      <c r="H21" s="245"/>
    </row>
    <row r="22" spans="1:9" x14ac:dyDescent="0.25">
      <c r="A22" s="305"/>
      <c r="B22" s="154" t="str">
        <f>IF(B17="","",B16)</f>
        <v/>
      </c>
      <c r="C22" s="129"/>
      <c r="E22" s="153"/>
      <c r="F22" s="245"/>
      <c r="G22" s="161" t="str">
        <f>IF(B16="","",C16)</f>
        <v/>
      </c>
      <c r="H22" s="245"/>
    </row>
    <row r="23" spans="1:9" x14ac:dyDescent="0.25">
      <c r="A23" s="305"/>
      <c r="B23" s="154" t="str">
        <f>B17</f>
        <v/>
      </c>
      <c r="C23" s="129"/>
      <c r="E23" s="153"/>
      <c r="F23" s="245"/>
      <c r="G23" s="161" t="str">
        <f>IF(B17="","",C17)</f>
        <v/>
      </c>
      <c r="H23" s="245"/>
    </row>
    <row r="24" spans="1:9" x14ac:dyDescent="0.25">
      <c r="A24" s="305"/>
      <c r="B24" s="154" t="str">
        <f>B18</f>
        <v/>
      </c>
      <c r="C24" s="129"/>
      <c r="E24" s="153"/>
      <c r="F24" s="245"/>
      <c r="G24" s="161" t="str">
        <f>IF(B18="","",C18)</f>
        <v/>
      </c>
      <c r="H24" s="245"/>
    </row>
    <row r="25" spans="1:9" ht="24.75" hidden="1" x14ac:dyDescent="0.25">
      <c r="A25" s="305"/>
      <c r="B25" s="162" t="s">
        <v>29</v>
      </c>
      <c r="C25" s="163"/>
      <c r="E25" s="153"/>
      <c r="F25" s="245"/>
      <c r="G25" s="161"/>
      <c r="H25" s="245"/>
    </row>
    <row r="26" spans="1:9" ht="28.5" customHeight="1" x14ac:dyDescent="0.25">
      <c r="A26" s="305"/>
      <c r="B26" s="302" t="s">
        <v>232</v>
      </c>
      <c r="C26" s="303"/>
      <c r="D26" s="131"/>
      <c r="E26" s="135" t="s">
        <v>644</v>
      </c>
      <c r="F26" s="135" t="s">
        <v>2432</v>
      </c>
      <c r="G26" s="137" t="s">
        <v>231</v>
      </c>
      <c r="H26" s="245"/>
    </row>
    <row r="27" spans="1:9" ht="30" hidden="1" x14ac:dyDescent="0.25">
      <c r="A27" s="305"/>
      <c r="B27" s="151" t="s">
        <v>183</v>
      </c>
      <c r="C27" s="164">
        <v>65</v>
      </c>
      <c r="E27" s="153"/>
      <c r="F27" s="245"/>
      <c r="G27" s="161"/>
      <c r="H27" s="245"/>
    </row>
    <row r="28" spans="1:9" x14ac:dyDescent="0.25">
      <c r="A28" s="305"/>
      <c r="B28" s="154" t="str">
        <f>B22</f>
        <v/>
      </c>
      <c r="C28" s="118"/>
      <c r="E28" s="153"/>
      <c r="F28" s="153"/>
      <c r="G28" s="161" t="str">
        <f>G22</f>
        <v/>
      </c>
      <c r="H28" s="245"/>
    </row>
    <row r="29" spans="1:9" x14ac:dyDescent="0.25">
      <c r="A29" s="305"/>
      <c r="B29" s="154" t="str">
        <f>B23</f>
        <v/>
      </c>
      <c r="C29" s="118"/>
      <c r="E29" s="153"/>
      <c r="F29" s="153"/>
      <c r="G29" s="161" t="str">
        <f>G23</f>
        <v/>
      </c>
      <c r="H29" s="245"/>
    </row>
    <row r="30" spans="1:9" ht="14.25" customHeight="1" x14ac:dyDescent="0.25">
      <c r="A30" s="305"/>
      <c r="B30" s="154" t="str">
        <f>B24</f>
        <v/>
      </c>
      <c r="C30" s="118"/>
      <c r="E30" s="153"/>
      <c r="F30" s="153"/>
      <c r="G30" s="161" t="str">
        <f>G24</f>
        <v/>
      </c>
      <c r="H30" s="245"/>
    </row>
    <row r="31" spans="1:9" ht="24.75" hidden="1" x14ac:dyDescent="0.25">
      <c r="A31" s="305"/>
      <c r="B31" s="162" t="s">
        <v>28</v>
      </c>
      <c r="C31" s="166"/>
      <c r="E31" s="153"/>
      <c r="F31" s="153">
        <v>2025</v>
      </c>
      <c r="G31" s="153"/>
      <c r="H31" s="245"/>
    </row>
    <row r="32" spans="1:9" ht="60" hidden="1" x14ac:dyDescent="0.25">
      <c r="A32" s="305"/>
      <c r="B32" s="167" t="s">
        <v>6</v>
      </c>
      <c r="C32" s="168" t="s">
        <v>185</v>
      </c>
      <c r="E32" s="153"/>
      <c r="F32" s="153">
        <v>2026</v>
      </c>
      <c r="G32" s="153"/>
      <c r="H32" s="245"/>
    </row>
    <row r="33" spans="1:8" ht="30" hidden="1" x14ac:dyDescent="0.25">
      <c r="A33" s="305"/>
      <c r="B33" s="151" t="s">
        <v>183</v>
      </c>
      <c r="C33" s="164">
        <v>58</v>
      </c>
      <c r="E33" s="153"/>
      <c r="F33" s="153">
        <v>2027</v>
      </c>
      <c r="G33" s="153"/>
      <c r="H33" s="245"/>
    </row>
    <row r="34" spans="1:8" hidden="1" x14ac:dyDescent="0.25">
      <c r="A34" s="305"/>
      <c r="B34" s="154" t="str">
        <f>B28</f>
        <v/>
      </c>
      <c r="C34" s="165">
        <v>95</v>
      </c>
      <c r="E34" s="153"/>
      <c r="F34" s="153">
        <v>2028</v>
      </c>
      <c r="G34" s="153"/>
      <c r="H34" s="245"/>
    </row>
    <row r="35" spans="1:8" hidden="1" x14ac:dyDescent="0.25">
      <c r="A35" s="305"/>
      <c r="B35" s="154" t="str">
        <f>B29</f>
        <v/>
      </c>
      <c r="C35" s="165">
        <v>96</v>
      </c>
      <c r="E35" s="153"/>
      <c r="F35" s="153">
        <v>2029</v>
      </c>
      <c r="G35" s="153"/>
      <c r="H35" s="245"/>
    </row>
    <row r="36" spans="1:8" hidden="1" x14ac:dyDescent="0.25">
      <c r="A36" s="305"/>
      <c r="B36" s="154" t="str">
        <f>B30</f>
        <v/>
      </c>
      <c r="C36" s="165">
        <v>83.72</v>
      </c>
      <c r="E36" s="153"/>
      <c r="F36" s="153">
        <v>2030</v>
      </c>
      <c r="G36" s="153"/>
      <c r="H36" s="245"/>
    </row>
    <row r="37" spans="1:8" ht="24.75" hidden="1" x14ac:dyDescent="0.25">
      <c r="A37" s="305"/>
      <c r="B37" s="162" t="s">
        <v>28</v>
      </c>
      <c r="C37" s="165"/>
      <c r="E37" s="153"/>
      <c r="F37" s="153">
        <v>2031</v>
      </c>
      <c r="G37" s="153"/>
      <c r="H37" s="245"/>
    </row>
    <row r="38" spans="1:8" ht="3" hidden="1" customHeight="1" x14ac:dyDescent="0.25">
      <c r="A38" s="305" t="s">
        <v>8</v>
      </c>
      <c r="B38" s="294" t="s">
        <v>186</v>
      </c>
      <c r="C38" s="295"/>
      <c r="D38" s="138" t="s">
        <v>7</v>
      </c>
      <c r="E38" s="259" t="s">
        <v>229</v>
      </c>
      <c r="F38" s="260"/>
      <c r="G38" s="259"/>
      <c r="H38" s="245"/>
    </row>
    <row r="39" spans="1:8" ht="30" customHeight="1" x14ac:dyDescent="0.25">
      <c r="A39" s="305"/>
      <c r="B39" s="296"/>
      <c r="C39" s="297"/>
      <c r="D39" s="139">
        <v>50</v>
      </c>
      <c r="E39" s="135" t="s">
        <v>645</v>
      </c>
      <c r="F39" s="245"/>
      <c r="G39" s="135" t="s">
        <v>231</v>
      </c>
      <c r="H39" s="245"/>
    </row>
    <row r="40" spans="1:8" x14ac:dyDescent="0.25">
      <c r="A40" s="305"/>
      <c r="B40" s="154" t="str">
        <f>B34</f>
        <v/>
      </c>
      <c r="C40" s="165"/>
      <c r="D40" s="170">
        <v>20</v>
      </c>
      <c r="E40" s="155" t="str">
        <f>IF(B16="","",C16-E22-F28)</f>
        <v/>
      </c>
      <c r="F40" s="245"/>
      <c r="G40" s="153" t="str">
        <f>G28</f>
        <v/>
      </c>
      <c r="H40" s="245"/>
    </row>
    <row r="41" spans="1:8" x14ac:dyDescent="0.25">
      <c r="A41" s="305"/>
      <c r="B41" s="154" t="str">
        <f>B35</f>
        <v/>
      </c>
      <c r="C41" s="165"/>
      <c r="D41" s="170">
        <v>68</v>
      </c>
      <c r="E41" s="155" t="str">
        <f>IF(B17="","",C17-E23-F29)</f>
        <v/>
      </c>
      <c r="F41" s="245"/>
      <c r="G41" s="153" t="str">
        <f>G29</f>
        <v/>
      </c>
      <c r="H41" s="245"/>
    </row>
    <row r="42" spans="1:8" x14ac:dyDescent="0.25">
      <c r="A42" s="305"/>
      <c r="B42" s="154" t="str">
        <f>B36</f>
        <v/>
      </c>
      <c r="C42" s="165"/>
      <c r="D42" s="170">
        <v>28</v>
      </c>
      <c r="E42" s="155" t="str">
        <f>IF(B18="","",C18-E24-F30)</f>
        <v/>
      </c>
      <c r="F42" s="245"/>
      <c r="G42" s="153" t="str">
        <f>G30</f>
        <v/>
      </c>
      <c r="H42" s="245"/>
    </row>
    <row r="43" spans="1:8" ht="24.75" hidden="1" x14ac:dyDescent="0.25">
      <c r="A43" s="305"/>
      <c r="B43" s="171" t="s">
        <v>28</v>
      </c>
      <c r="C43" s="172"/>
      <c r="D43" s="172">
        <f>AVERAGE(D40:D42)</f>
        <v>38.666666666666664</v>
      </c>
    </row>
    <row r="44" spans="1:8" hidden="1" x14ac:dyDescent="0.25">
      <c r="A44" s="173"/>
      <c r="B44" s="162"/>
      <c r="C44" s="166"/>
      <c r="D44" s="166"/>
      <c r="E44" s="159"/>
    </row>
    <row r="45" spans="1:8" ht="13.5" customHeight="1" x14ac:dyDescent="0.25">
      <c r="A45" s="241" t="s">
        <v>234</v>
      </c>
    </row>
    <row r="46" spans="1:8" hidden="1" x14ac:dyDescent="0.25"/>
    <row r="47" spans="1:8" ht="18" customHeight="1" x14ac:dyDescent="0.25">
      <c r="A47" s="318" t="s">
        <v>641</v>
      </c>
      <c r="B47" s="318"/>
      <c r="C47" s="318"/>
    </row>
    <row r="48" spans="1:8" ht="18" customHeight="1" x14ac:dyDescent="0.25">
      <c r="A48" s="264" t="s">
        <v>659</v>
      </c>
      <c r="B48" s="264"/>
      <c r="C48" s="264"/>
    </row>
    <row r="49" spans="1:10" ht="23.25" customHeight="1" x14ac:dyDescent="0.25">
      <c r="A49" s="314" t="s">
        <v>628</v>
      </c>
      <c r="B49" s="314"/>
      <c r="C49" s="314"/>
    </row>
    <row r="50" spans="1:10" ht="21.75" customHeight="1" x14ac:dyDescent="0.25">
      <c r="A50" s="223" t="s">
        <v>215</v>
      </c>
      <c r="B50" s="298"/>
      <c r="C50" s="298"/>
    </row>
    <row r="51" spans="1:10" ht="19.5" customHeight="1" x14ac:dyDescent="0.25">
      <c r="A51" s="224" t="s">
        <v>216</v>
      </c>
      <c r="B51" s="292"/>
      <c r="C51" s="292"/>
    </row>
    <row r="52" spans="1:10" ht="22.5" customHeight="1" x14ac:dyDescent="0.25">
      <c r="A52" s="224" t="s">
        <v>217</v>
      </c>
      <c r="B52" s="293"/>
      <c r="C52" s="293"/>
    </row>
    <row r="53" spans="1:10" ht="21" customHeight="1" x14ac:dyDescent="0.25">
      <c r="A53" s="224" t="s">
        <v>218</v>
      </c>
      <c r="B53" s="293"/>
      <c r="C53" s="293"/>
      <c r="D53" s="174"/>
      <c r="E53" s="174"/>
      <c r="F53" s="175"/>
      <c r="G53" s="175"/>
      <c r="H53" s="175"/>
      <c r="I53" s="176"/>
      <c r="J53" s="176"/>
    </row>
    <row r="54" spans="1:10" ht="20.25" customHeight="1" x14ac:dyDescent="0.25">
      <c r="A54" s="224" t="s">
        <v>219</v>
      </c>
      <c r="B54" s="293"/>
      <c r="C54" s="293"/>
    </row>
    <row r="55" spans="1:10" ht="11.25" customHeight="1" x14ac:dyDescent="0.25"/>
    <row r="56" spans="1:10" ht="12" customHeight="1" x14ac:dyDescent="0.25"/>
  </sheetData>
  <sheetProtection password="E89B" sheet="1" objects="1" scenarios="1"/>
  <protectedRanges>
    <protectedRange sqref="F28:F30" name="Range10"/>
    <protectedRange sqref="B6" name="Range1"/>
    <protectedRange sqref="B9" name="Range2"/>
    <protectedRange sqref="B16" name="Range3"/>
    <protectedRange sqref="C16:C18" name="Range4"/>
    <protectedRange sqref="E16:G18" name="Range5"/>
    <protectedRange sqref="E22:E24" name="Range6"/>
    <protectedRange sqref="E28:F30" name="Range7"/>
    <protectedRange sqref="C40:C42" name="Range8"/>
    <protectedRange sqref="B50:C54" name="Range9"/>
  </protectedRanges>
  <customSheetViews>
    <customSheetView guid="{4A908606-4657-4E94-A24A-D00115F5FBC8}" scale="90" showPageBreaks="1" showGridLines="0" printArea="1" hiddenRows="1" hiddenColumns="1" view="pageBreakPreview" topLeftCell="A15">
      <selection activeCell="A46" sqref="A46"/>
      <pageMargins left="0.45" right="0.45" top="0.75" bottom="0.75" header="0.3" footer="0.3"/>
      <pageSetup paperSize="9" scale="90" orientation="portrait" verticalDpi="300" r:id="rId1"/>
    </customSheetView>
  </customSheetViews>
  <mergeCells count="26">
    <mergeCell ref="B8:C8"/>
    <mergeCell ref="B7:C7"/>
    <mergeCell ref="B6:C6"/>
    <mergeCell ref="A1:H1"/>
    <mergeCell ref="A2:H2"/>
    <mergeCell ref="A3:H3"/>
    <mergeCell ref="A5:H5"/>
    <mergeCell ref="A38:A43"/>
    <mergeCell ref="B13:C14"/>
    <mergeCell ref="A49:C49"/>
    <mergeCell ref="A13:A18"/>
    <mergeCell ref="A47:C47"/>
    <mergeCell ref="A11:G11"/>
    <mergeCell ref="B9:C9"/>
    <mergeCell ref="B20:C20"/>
    <mergeCell ref="B26:C26"/>
    <mergeCell ref="A10:C10"/>
    <mergeCell ref="A20:A37"/>
    <mergeCell ref="E12:H12"/>
    <mergeCell ref="E13:H13"/>
    <mergeCell ref="B51:C51"/>
    <mergeCell ref="B52:C52"/>
    <mergeCell ref="B53:C53"/>
    <mergeCell ref="B54:C54"/>
    <mergeCell ref="B38:C39"/>
    <mergeCell ref="B50:C50"/>
  </mergeCells>
  <conditionalFormatting sqref="C40:D42">
    <cfRule type="cellIs" dxfId="167" priority="11" operator="lessThan">
      <formula>1</formula>
    </cfRule>
    <cfRule type="cellIs" dxfId="166" priority="12" operator="greaterThan">
      <formula>100</formula>
    </cfRule>
  </conditionalFormatting>
  <conditionalFormatting sqref="A3">
    <cfRule type="containsBlanks" dxfId="165" priority="13">
      <formula>LEN(TRIM(A3))=0</formula>
    </cfRule>
  </conditionalFormatting>
  <conditionalFormatting sqref="B6:B8 B9:C9">
    <cfRule type="containsBlanks" dxfId="164" priority="7">
      <formula>LEN(TRIM(B6))=0</formula>
    </cfRule>
  </conditionalFormatting>
  <conditionalFormatting sqref="B16:G18">
    <cfRule type="containsBlanks" dxfId="163" priority="6">
      <formula>LEN(TRIM(B16))=0</formula>
    </cfRule>
  </conditionalFormatting>
  <conditionalFormatting sqref="B22:B24 B28:B30 B40:D42 G40:G42 D22:E24 G22:G24 D28:G30">
    <cfRule type="containsBlanks" dxfId="162" priority="5">
      <formula>LEN(TRIM(B22))=0</formula>
    </cfRule>
  </conditionalFormatting>
  <conditionalFormatting sqref="B50:C54">
    <cfRule type="containsBlanks" dxfId="161" priority="4">
      <formula>LEN(TRIM(B50))=0</formula>
    </cfRule>
  </conditionalFormatting>
  <conditionalFormatting sqref="E40:E42">
    <cfRule type="containsBlanks" dxfId="160" priority="3">
      <formula>LEN(TRIM(E40))=0</formula>
    </cfRule>
  </conditionalFormatting>
  <conditionalFormatting sqref="H16:H18">
    <cfRule type="cellIs" dxfId="159" priority="1" operator="lessThan">
      <formula>0</formula>
    </cfRule>
  </conditionalFormatting>
  <dataValidations xWindow="259" yWindow="374" count="16">
    <dataValidation type="whole" allowBlank="1" showInputMessage="1" showErrorMessage="1" sqref="F22:F24">
      <formula1>0</formula1>
      <formula2>1000000</formula2>
    </dataValidation>
    <dataValidation type="decimal" allowBlank="1" showInputMessage="1" showErrorMessage="1" sqref="C28:C30">
      <formula1>0.001</formula1>
      <formula2>100</formula2>
    </dataValidation>
    <dataValidation type="decimal" allowBlank="1" showInputMessage="1" showErrorMessage="1" sqref="C40:D42">
      <formula1>0</formula1>
      <formula2>100</formula2>
    </dataValidation>
    <dataValidation allowBlank="1" showInputMessage="1" showErrorMessage="1" errorTitle="aye" error="Select Data from the list" sqref="B17:B19 B22:B38 B40:B42"/>
    <dataValidation type="list" allowBlank="1" showInputMessage="1" showErrorMessage="1" errorTitle="aye" error="Select Data from the list" sqref="B21 B15">
      <formula1>$F$15:$F$27</formula1>
    </dataValidation>
    <dataValidation allowBlank="1" showInputMessage="1" showErrorMessage="1" errorTitle="aye" error="try again!" sqref="C22:C24 G40:G42 G22:G24"/>
    <dataValidation type="whole" allowBlank="1" showInputMessage="1" showErrorMessage="1" errorTitle="aye" error="try again!" prompt="enter promotees current year" sqref="F40:F42">
      <formula1>0</formula1>
      <formula2>1000000</formula2>
    </dataValidation>
    <dataValidation type="whole" allowBlank="1" showInputMessage="1" showErrorMessage="1" error="try again" prompt="Enter the no. of learners' enrolled" sqref="C16:C18">
      <formula1>0</formula1>
      <formula2>1000000</formula2>
    </dataValidation>
    <dataValidation allowBlank="1" showInputMessage="1" showErrorMessage="1" errorTitle="aye" error="try again!" sqref="E40:E42"/>
    <dataValidation type="whole" operator="lessThanOrEqual" allowBlank="1" showInputMessage="1" showErrorMessage="1" errorTitle="aye" error="The no. you entered is more than the no. of total enrolment!" prompt="enter the current dropout_x000a_" sqref="E22:E24">
      <formula1>C16</formula1>
    </dataValidation>
    <dataValidation type="whole" operator="lessThanOrEqual" allowBlank="1" showInputMessage="1" showErrorMessage="1" error="The no. you entered is more than the no. of total enrolment!" prompt="Enter the no. of repeaters" sqref="E28:E30">
      <formula1>C16-E22</formula1>
    </dataValidation>
    <dataValidation type="whole" allowBlank="1" showInputMessage="1" showErrorMessage="1" error="try again!" prompt="Enter the no. of school age children in the community not enrolled" sqref="E16:E18">
      <formula1>0</formula1>
      <formula2>10000000</formula2>
    </dataValidation>
    <dataValidation type="whole" allowBlank="1" showInputMessage="1" showErrorMessage="1" error="Enter the no. of the school age children aged 5-11 years for elementary or 12-17 years old for secondary enrolled in other schools" prompt="Enter the no. of the school age children aged 5-11 years for elementary or 12-17 years old for secondary enrolled in other schools" sqref="F16:F18">
      <formula1>0</formula1>
      <formula2>10000000</formula2>
    </dataValidation>
    <dataValidation allowBlank="1" showInputMessage="1" showErrorMessage="1" error="try again!" sqref="A3:H3"/>
    <dataValidation type="whole" allowBlank="1" showInputMessage="1" showErrorMessage="1" sqref="G16:G18">
      <formula1>0</formula1>
      <formula2>10000000000</formula2>
    </dataValidation>
    <dataValidation type="whole" allowBlank="1" showInputMessage="1" showErrorMessage="1" error="The no. you entered is more than the no. of total enrolment!" prompt="Enter the no. of retained_x000a_" sqref="F28:F30">
      <formula1>0</formula1>
      <formula2>1000000000</formula2>
    </dataValidation>
  </dataValidations>
  <hyperlinks>
    <hyperlink ref="A45" location="Maintenance!A1" display="Maintenance Menu"/>
    <hyperlink ref="A47" location="'Main Menu'!A1" display="Report"/>
    <hyperlink ref="A48" location="blank!A1" display="Blank  SBM Valdation Form"/>
  </hyperlinks>
  <pageMargins left="0.43307086614173229" right="0.43307086614173229" top="0.74803149606299213" bottom="0.74803149606299213" header="0.31496062992125984" footer="0.31496062992125984"/>
  <pageSetup paperSize="9" scale="85" orientation="portrait" verticalDpi="300" r:id="rId2"/>
  <drawing r:id="rId3"/>
  <legacyDrawing r:id="rId4"/>
  <extLst>
    <ext xmlns:x14="http://schemas.microsoft.com/office/spreadsheetml/2009/9/main" uri="{CCE6A557-97BC-4b89-ADB6-D9C93CAAB3DF}">
      <x14:dataValidations xmlns:xm="http://schemas.microsoft.com/office/excel/2006/main" xWindow="259" yWindow="374" count="2">
        <x14:dataValidation type="list" allowBlank="1" showInputMessage="1" showErrorMessage="1" errorTitle="aye" error="Select Data from the list" prompt="Enter the first baseline year">
          <x14:formula1>
            <xm:f>Maintenance!$F$2:$F$36</xm:f>
          </x14:formula1>
          <xm:sqref>B16</xm:sqref>
        </x14:dataValidation>
        <x14:dataValidation type="list" allowBlank="1" showInputMessage="1" showErrorMessage="1" errorTitle="aye" error="try again!" prompt="select from drop down list">
          <x14:formula1>
            <xm:f>Maintenance!$E$2:$E$25</xm:f>
          </x14:formula1>
          <xm:sqref>B9:C9</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Sheet9">
    <tabColor rgb="FFFF0000"/>
  </sheetPr>
  <dimension ref="A1:P112"/>
  <sheetViews>
    <sheetView showGridLines="0" view="pageBreakPreview" zoomScale="110" zoomScaleNormal="100" zoomScaleSheetLayoutView="110" workbookViewId="0">
      <pane ySplit="6" topLeftCell="A7" activePane="bottomLeft" state="frozen"/>
      <selection pane="bottomLeft" activeCell="B6" sqref="B6:D6"/>
    </sheetView>
  </sheetViews>
  <sheetFormatPr defaultRowHeight="15" x14ac:dyDescent="0.25"/>
  <cols>
    <col min="1" max="1" width="12.7109375" style="3" customWidth="1"/>
    <col min="2" max="2" width="17.28515625" style="69" customWidth="1"/>
    <col min="3" max="3" width="9.140625" style="36" customWidth="1"/>
    <col min="4" max="4" width="12.5703125" style="69" customWidth="1"/>
    <col min="5" max="5" width="24.42578125" style="5" customWidth="1"/>
    <col min="6" max="6" width="9.85546875" style="5" customWidth="1"/>
    <col min="7" max="7" width="4.85546875" style="4" hidden="1" customWidth="1"/>
    <col min="8" max="8" width="10.5703125" style="4" customWidth="1"/>
    <col min="9" max="9" width="8.85546875" hidden="1" customWidth="1"/>
    <col min="10" max="10" width="4.28515625" hidden="1" customWidth="1"/>
    <col min="11" max="11" width="5.5703125" hidden="1" customWidth="1"/>
    <col min="13" max="13" width="11.5703125" customWidth="1"/>
    <col min="14" max="15" width="2.7109375" customWidth="1"/>
    <col min="16" max="16" width="4.5703125" customWidth="1"/>
  </cols>
  <sheetData>
    <row r="1" spans="1:16" x14ac:dyDescent="0.25">
      <c r="A1" s="371" t="str">
        <f>'Main Menu'!A1:F1</f>
        <v>Department of Education</v>
      </c>
      <c r="B1" s="371"/>
      <c r="C1" s="371"/>
      <c r="D1" s="371"/>
      <c r="E1" s="371"/>
      <c r="F1" s="371"/>
      <c r="G1" s="371"/>
      <c r="H1" s="371"/>
    </row>
    <row r="2" spans="1:16" x14ac:dyDescent="0.25">
      <c r="A2" s="371" t="str">
        <f>'Main Menu'!A2:F2</f>
        <v>Region X</v>
      </c>
      <c r="B2" s="371"/>
      <c r="C2" s="371"/>
      <c r="D2" s="371"/>
      <c r="E2" s="371"/>
      <c r="F2" s="371"/>
      <c r="G2" s="371"/>
      <c r="H2" s="371"/>
    </row>
    <row r="3" spans="1:16" ht="13.5" customHeight="1" x14ac:dyDescent="0.25">
      <c r="A3" s="372" t="str">
        <f>'Main Menu'!A3:F3</f>
        <v/>
      </c>
      <c r="B3" s="372"/>
      <c r="C3" s="372"/>
      <c r="D3" s="372"/>
      <c r="E3" s="372"/>
      <c r="F3" s="372"/>
      <c r="G3" s="372"/>
      <c r="H3" s="372"/>
    </row>
    <row r="4" spans="1:16" ht="13.5" customHeight="1" x14ac:dyDescent="0.25"/>
    <row r="5" spans="1:16" ht="16.5" customHeight="1" x14ac:dyDescent="0.25">
      <c r="A5" s="406" t="s">
        <v>0</v>
      </c>
      <c r="B5" s="406"/>
      <c r="C5" s="406"/>
      <c r="D5" s="406"/>
      <c r="E5" s="406"/>
      <c r="F5" s="406"/>
      <c r="G5" s="406"/>
      <c r="H5" s="406"/>
    </row>
    <row r="6" spans="1:16" ht="32.25" customHeight="1" x14ac:dyDescent="0.25">
      <c r="A6" s="3" t="s">
        <v>1</v>
      </c>
      <c r="B6" s="434">
        <f>'Main Menu'!G6</f>
        <v>0</v>
      </c>
      <c r="C6" s="434"/>
      <c r="D6" s="434"/>
      <c r="E6" s="18" t="s">
        <v>225</v>
      </c>
      <c r="F6" s="408" t="str">
        <f>'Main Menu'!B8</f>
        <v/>
      </c>
      <c r="G6" s="408"/>
      <c r="H6" s="408"/>
      <c r="K6">
        <f>B6</f>
        <v>0</v>
      </c>
    </row>
    <row r="7" spans="1:16" ht="3" customHeight="1" x14ac:dyDescent="0.25">
      <c r="B7" s="6"/>
      <c r="C7" s="37"/>
      <c r="D7" s="6"/>
      <c r="E7" s="15"/>
      <c r="F7" s="16"/>
      <c r="G7" s="16"/>
      <c r="H7" s="7"/>
    </row>
    <row r="8" spans="1:16" ht="18.75" customHeight="1" x14ac:dyDescent="0.25">
      <c r="A8" s="409" t="s">
        <v>31</v>
      </c>
      <c r="B8" s="409"/>
      <c r="C8" s="409"/>
      <c r="D8" s="409"/>
      <c r="E8" s="409"/>
      <c r="F8" s="409"/>
      <c r="G8" s="409"/>
      <c r="H8" s="409"/>
    </row>
    <row r="9" spans="1:16" s="2" customFormat="1" ht="27" customHeight="1" x14ac:dyDescent="0.25">
      <c r="A9" s="29" t="s">
        <v>2</v>
      </c>
      <c r="B9" s="410" t="s">
        <v>13</v>
      </c>
      <c r="C9" s="410"/>
      <c r="D9" s="67"/>
      <c r="E9" s="67" t="s">
        <v>14</v>
      </c>
      <c r="F9" s="67" t="s">
        <v>15</v>
      </c>
      <c r="G9" s="67" t="s">
        <v>15</v>
      </c>
      <c r="H9" s="31" t="s">
        <v>16</v>
      </c>
    </row>
    <row r="10" spans="1:16" s="2" customFormat="1" ht="2.25" customHeight="1" x14ac:dyDescent="0.25">
      <c r="A10" s="8"/>
      <c r="B10" s="9"/>
      <c r="C10" s="38"/>
      <c r="D10" s="9"/>
      <c r="E10" s="9"/>
      <c r="F10" s="14"/>
      <c r="G10" s="14"/>
      <c r="H10" s="19"/>
    </row>
    <row r="11" spans="1:16" ht="30" x14ac:dyDescent="0.25">
      <c r="A11" s="396" t="s">
        <v>3</v>
      </c>
      <c r="B11" s="32" t="s">
        <v>9</v>
      </c>
      <c r="C11" s="53" t="s">
        <v>10</v>
      </c>
      <c r="D11" s="54" t="s">
        <v>188</v>
      </c>
      <c r="E11" s="402"/>
      <c r="F11" s="403">
        <f>P16</f>
        <v>3</v>
      </c>
      <c r="G11" s="393">
        <f>F11*0.45</f>
        <v>1.35</v>
      </c>
      <c r="H11" s="393">
        <f>G11</f>
        <v>1.35</v>
      </c>
    </row>
    <row r="12" spans="1:16" hidden="1" x14ac:dyDescent="0.25">
      <c r="A12" s="396"/>
      <c r="B12" s="11" t="str">
        <f>'Main Menu'!B14</f>
        <v>SY 2009-2010</v>
      </c>
      <c r="C12" s="39"/>
      <c r="D12" s="33">
        <f>'Main Menu'!D14</f>
        <v>990</v>
      </c>
      <c r="E12" s="402"/>
      <c r="F12" s="404"/>
      <c r="G12" s="394"/>
      <c r="H12" s="394"/>
    </row>
    <row r="13" spans="1:16" ht="18.75" customHeight="1" x14ac:dyDescent="0.25">
      <c r="A13" s="396"/>
      <c r="B13" s="11" t="str">
        <f>'Main Menu'!B15</f>
        <v/>
      </c>
      <c r="C13" s="40"/>
      <c r="D13" s="33" t="str">
        <f>'Main Menu'!F15</f>
        <v/>
      </c>
      <c r="E13" s="402"/>
      <c r="F13" s="404"/>
      <c r="G13" s="394"/>
      <c r="H13" s="394"/>
      <c r="K13" t="s">
        <v>17</v>
      </c>
      <c r="P13" t="str">
        <f>IF(D13&gt;=95,"3",IF(D13&gt;=90,"2",IF(D13&gt;=85,"1","0")))</f>
        <v>3</v>
      </c>
    </row>
    <row r="14" spans="1:16" ht="20.25" customHeight="1" x14ac:dyDescent="0.25">
      <c r="A14" s="396"/>
      <c r="B14" s="11" t="str">
        <f>'Main Menu'!B16</f>
        <v/>
      </c>
      <c r="C14" s="40"/>
      <c r="D14" s="33" t="str">
        <f>'Main Menu'!F16</f>
        <v/>
      </c>
      <c r="E14" s="402"/>
      <c r="F14" s="404"/>
      <c r="G14" s="394"/>
      <c r="H14" s="394"/>
      <c r="K14" t="s">
        <v>18</v>
      </c>
      <c r="P14" t="str">
        <f>IF(D14&gt;=95,"3",IF(D14&gt;=90,"2",IF(D14&gt;=85,"1","0")))</f>
        <v>3</v>
      </c>
    </row>
    <row r="15" spans="1:16" ht="19.5" customHeight="1" x14ac:dyDescent="0.25">
      <c r="A15" s="396"/>
      <c r="B15" s="11" t="str">
        <f>'Main Menu'!B17</f>
        <v/>
      </c>
      <c r="C15" s="40"/>
      <c r="D15" s="33" t="str">
        <f>'Main Menu'!F17</f>
        <v/>
      </c>
      <c r="E15" s="402"/>
      <c r="F15" s="404"/>
      <c r="G15" s="394"/>
      <c r="H15" s="394"/>
      <c r="K15" t="s">
        <v>19</v>
      </c>
      <c r="P15" t="str">
        <f>IF(D15&gt;=95,"3",IF(D15&gt;=90,"2",IF(D15&gt;=85,"1","0")))</f>
        <v>3</v>
      </c>
    </row>
    <row r="16" spans="1:16" ht="26.25" customHeight="1" x14ac:dyDescent="0.25">
      <c r="A16" s="396"/>
      <c r="B16" s="431">
        <f>'Main Menu'!M72</f>
        <v>0</v>
      </c>
      <c r="C16" s="432"/>
      <c r="D16" s="433"/>
      <c r="E16" s="402"/>
      <c r="F16" s="405"/>
      <c r="G16" s="395"/>
      <c r="H16" s="395"/>
      <c r="I16" s="35"/>
      <c r="K16" t="s">
        <v>20</v>
      </c>
      <c r="P16">
        <f>(P13+P14+P15)/3</f>
        <v>3</v>
      </c>
    </row>
    <row r="17" spans="1:16" ht="27" customHeight="1" x14ac:dyDescent="0.25">
      <c r="A17" s="396" t="s">
        <v>4</v>
      </c>
      <c r="B17" s="32" t="s">
        <v>11</v>
      </c>
      <c r="C17" s="53" t="s">
        <v>12</v>
      </c>
      <c r="D17" s="54" t="s">
        <v>69</v>
      </c>
      <c r="E17" s="397"/>
      <c r="F17" s="386" t="e">
        <f>IF(C22&gt;=5,"1",IF(C22&gt;=2,"2",IF(C22&lt;2,"3","0")))</f>
        <v>#VALUE!</v>
      </c>
      <c r="G17" s="400" t="e">
        <f>F17*0.0833</f>
        <v>#VALUE!</v>
      </c>
      <c r="H17" s="401" t="e">
        <f>SUM(G17:G34)</f>
        <v>#VALUE!</v>
      </c>
      <c r="K17" t="s">
        <v>21</v>
      </c>
    </row>
    <row r="18" spans="1:16" ht="15" hidden="1" customHeight="1" x14ac:dyDescent="0.25">
      <c r="A18" s="396"/>
      <c r="B18" s="11" t="str">
        <f>'Main Menu'!B20</f>
        <v>SY 2008-2009</v>
      </c>
      <c r="C18" s="39"/>
      <c r="D18" s="33">
        <f>'Main Menu'!D20</f>
        <v>0.02</v>
      </c>
      <c r="E18" s="398"/>
      <c r="F18" s="386"/>
      <c r="G18" s="400"/>
      <c r="H18" s="394"/>
      <c r="I18" s="43"/>
      <c r="J18" s="41"/>
    </row>
    <row r="19" spans="1:16" x14ac:dyDescent="0.25">
      <c r="A19" s="396"/>
      <c r="B19" s="11" t="str">
        <f>'Main Menu'!B21</f>
        <v/>
      </c>
      <c r="C19" s="40"/>
      <c r="D19" s="65" t="str">
        <f>'Main Menu'!D21</f>
        <v/>
      </c>
      <c r="E19" s="398"/>
      <c r="F19" s="386"/>
      <c r="G19" s="400"/>
      <c r="H19" s="394"/>
      <c r="I19" s="43"/>
      <c r="J19" s="40"/>
      <c r="K19" t="s">
        <v>22</v>
      </c>
    </row>
    <row r="20" spans="1:16" x14ac:dyDescent="0.25">
      <c r="A20" s="396"/>
      <c r="B20" s="11" t="str">
        <f>'Main Menu'!B22</f>
        <v/>
      </c>
      <c r="C20" s="40" t="e">
        <f>D20-D19</f>
        <v>#VALUE!</v>
      </c>
      <c r="D20" s="65" t="str">
        <f>'Main Menu'!D22</f>
        <v/>
      </c>
      <c r="E20" s="398"/>
      <c r="F20" s="386"/>
      <c r="G20" s="400"/>
      <c r="H20" s="394"/>
      <c r="I20" s="43"/>
      <c r="J20" s="40"/>
      <c r="K20" t="s">
        <v>23</v>
      </c>
    </row>
    <row r="21" spans="1:16" x14ac:dyDescent="0.25">
      <c r="A21" s="396"/>
      <c r="B21" s="11" t="str">
        <f>'Main Menu'!B23</f>
        <v/>
      </c>
      <c r="C21" s="40" t="e">
        <f>D21-D20</f>
        <v>#VALUE!</v>
      </c>
      <c r="D21" s="65" t="str">
        <f>'Main Menu'!D23</f>
        <v/>
      </c>
      <c r="E21" s="398"/>
      <c r="F21" s="386"/>
      <c r="G21" s="400"/>
      <c r="H21" s="394"/>
      <c r="I21" s="43"/>
      <c r="J21" s="40"/>
      <c r="K21" t="s">
        <v>24</v>
      </c>
    </row>
    <row r="22" spans="1:16" x14ac:dyDescent="0.25">
      <c r="A22" s="396"/>
      <c r="B22" s="70" t="s">
        <v>29</v>
      </c>
      <c r="C22" s="72" t="e">
        <f>(C20+C21)/2</f>
        <v>#VALUE!</v>
      </c>
      <c r="D22" s="66"/>
      <c r="E22" s="399"/>
      <c r="F22" s="386"/>
      <c r="G22" s="400"/>
      <c r="H22" s="394"/>
      <c r="I22" s="43"/>
      <c r="J22" s="41"/>
    </row>
    <row r="23" spans="1:16" ht="30" x14ac:dyDescent="0.25">
      <c r="A23" s="396"/>
      <c r="B23" s="32" t="s">
        <v>5</v>
      </c>
      <c r="C23" s="53" t="s">
        <v>10</v>
      </c>
      <c r="D23" s="53" t="s">
        <v>70</v>
      </c>
      <c r="E23" s="402"/>
      <c r="F23" s="403" t="e">
        <f>grd(C28)</f>
        <v>#VALUE!</v>
      </c>
      <c r="G23" s="400" t="e">
        <f>F23*0.0833</f>
        <v>#VALUE!</v>
      </c>
      <c r="H23" s="394"/>
      <c r="K23" t="s">
        <v>25</v>
      </c>
    </row>
    <row r="24" spans="1:16" hidden="1" x14ac:dyDescent="0.25">
      <c r="A24" s="396"/>
      <c r="B24" s="11" t="str">
        <f>'Main Menu'!B26</f>
        <v>SY 2008-2009</v>
      </c>
      <c r="C24" s="39"/>
      <c r="D24" s="39">
        <f>'Main Menu'!D26</f>
        <v>65</v>
      </c>
      <c r="E24" s="402"/>
      <c r="F24" s="404"/>
      <c r="G24" s="400"/>
      <c r="H24" s="394"/>
    </row>
    <row r="25" spans="1:16" x14ac:dyDescent="0.25">
      <c r="A25" s="396"/>
      <c r="B25" s="11" t="str">
        <f>'Main Menu'!B27</f>
        <v/>
      </c>
      <c r="C25" s="40"/>
      <c r="D25" s="63" t="str">
        <f>'Main Menu'!D27</f>
        <v/>
      </c>
      <c r="E25" s="402"/>
      <c r="F25" s="404"/>
      <c r="G25" s="400"/>
      <c r="H25" s="394"/>
      <c r="K25" t="s">
        <v>26</v>
      </c>
    </row>
    <row r="26" spans="1:16" x14ac:dyDescent="0.25">
      <c r="A26" s="396"/>
      <c r="B26" s="11" t="str">
        <f>'Main Menu'!B28</f>
        <v/>
      </c>
      <c r="C26" s="40" t="e">
        <f>(D26-D25)/D25*100</f>
        <v>#VALUE!</v>
      </c>
      <c r="D26" s="63" t="str">
        <f>'Main Menu'!D28</f>
        <v/>
      </c>
      <c r="E26" s="402"/>
      <c r="F26" s="404"/>
      <c r="G26" s="400"/>
      <c r="H26" s="394"/>
      <c r="K26" t="s">
        <v>27</v>
      </c>
    </row>
    <row r="27" spans="1:16" x14ac:dyDescent="0.25">
      <c r="A27" s="396"/>
      <c r="B27" s="11" t="str">
        <f>'Main Menu'!B29</f>
        <v/>
      </c>
      <c r="C27" s="40" t="e">
        <f>(D27-D26)/D26*100</f>
        <v>#VALUE!</v>
      </c>
      <c r="D27" s="63" t="str">
        <f>'Main Menu'!D29</f>
        <v/>
      </c>
      <c r="E27" s="402"/>
      <c r="F27" s="404"/>
      <c r="G27" s="400"/>
      <c r="H27" s="394"/>
    </row>
    <row r="28" spans="1:16" x14ac:dyDescent="0.25">
      <c r="A28" s="396"/>
      <c r="B28" s="70" t="s">
        <v>28</v>
      </c>
      <c r="C28" s="72" t="e">
        <f>(C26+C27)/2</f>
        <v>#VALUE!</v>
      </c>
      <c r="D28" s="40"/>
      <c r="E28" s="402"/>
      <c r="F28" s="405"/>
      <c r="G28" s="400"/>
      <c r="H28" s="394"/>
    </row>
    <row r="29" spans="1:16" ht="30" x14ac:dyDescent="0.25">
      <c r="A29" s="396"/>
      <c r="B29" s="32" t="s">
        <v>6</v>
      </c>
      <c r="C29" s="53" t="s">
        <v>10</v>
      </c>
      <c r="D29" s="53" t="s">
        <v>71</v>
      </c>
      <c r="E29" s="402"/>
      <c r="F29" s="403">
        <f>P34</f>
        <v>2</v>
      </c>
      <c r="G29" s="400">
        <f>F29*0.0834</f>
        <v>0.1668</v>
      </c>
      <c r="H29" s="394"/>
    </row>
    <row r="30" spans="1:16" hidden="1" x14ac:dyDescent="0.25">
      <c r="A30" s="396"/>
      <c r="B30" s="11" t="str">
        <f>'Main Menu'!B32</f>
        <v>SY 2008-2009</v>
      </c>
      <c r="C30" s="39"/>
      <c r="D30" s="39">
        <f>'Main Menu'!D32</f>
        <v>58</v>
      </c>
      <c r="E30" s="402"/>
      <c r="F30" s="404"/>
      <c r="G30" s="400"/>
      <c r="H30" s="394"/>
    </row>
    <row r="31" spans="1:16" x14ac:dyDescent="0.25">
      <c r="A31" s="396"/>
      <c r="B31" s="11" t="str">
        <f>'Main Menu'!B33</f>
        <v/>
      </c>
      <c r="C31" s="40"/>
      <c r="D31" s="63">
        <f>'Main Menu'!D33</f>
        <v>95</v>
      </c>
      <c r="E31" s="402"/>
      <c r="F31" s="404"/>
      <c r="G31" s="400"/>
      <c r="H31" s="394"/>
      <c r="P31" t="str">
        <f>IF(D31&gt;=95,"3","0")</f>
        <v>3</v>
      </c>
    </row>
    <row r="32" spans="1:16" x14ac:dyDescent="0.25">
      <c r="A32" s="396"/>
      <c r="B32" s="11" t="str">
        <f>'Main Menu'!B34</f>
        <v/>
      </c>
      <c r="C32" s="40"/>
      <c r="D32" s="63">
        <f>'Main Menu'!D34</f>
        <v>96</v>
      </c>
      <c r="E32" s="402"/>
      <c r="F32" s="404"/>
      <c r="G32" s="400"/>
      <c r="H32" s="394"/>
      <c r="P32" t="str">
        <f>IF(D32&gt;=95,"3","0")</f>
        <v>3</v>
      </c>
    </row>
    <row r="33" spans="1:16" x14ac:dyDescent="0.25">
      <c r="A33" s="396"/>
      <c r="B33" s="11" t="str">
        <f>'Main Menu'!B35</f>
        <v/>
      </c>
      <c r="C33" s="40"/>
      <c r="D33" s="63">
        <f>'Main Menu'!D35</f>
        <v>83.72</v>
      </c>
      <c r="E33" s="402"/>
      <c r="F33" s="404"/>
      <c r="G33" s="400"/>
      <c r="H33" s="394"/>
      <c r="P33" t="str">
        <f>IF(D33&gt;=95,"3","0")</f>
        <v>0</v>
      </c>
    </row>
    <row r="34" spans="1:16" x14ac:dyDescent="0.25">
      <c r="A34" s="396"/>
      <c r="B34" s="116" t="s">
        <v>28</v>
      </c>
      <c r="C34" s="117"/>
      <c r="D34" s="118"/>
      <c r="E34" s="402"/>
      <c r="F34" s="405"/>
      <c r="G34" s="400"/>
      <c r="H34" s="395"/>
      <c r="P34">
        <f>(P31+P32+P33)/3</f>
        <v>2</v>
      </c>
    </row>
    <row r="35" spans="1:16" ht="36" customHeight="1" x14ac:dyDescent="0.25">
      <c r="A35" s="396" t="s">
        <v>8</v>
      </c>
      <c r="B35" s="32" t="s">
        <v>7</v>
      </c>
      <c r="C35" s="64" t="s">
        <v>10</v>
      </c>
      <c r="D35" s="64" t="s">
        <v>7</v>
      </c>
      <c r="E35" s="402"/>
      <c r="F35" s="403">
        <f>O40</f>
        <v>3</v>
      </c>
      <c r="G35" s="393">
        <f>F35*0.3</f>
        <v>0.89999999999999991</v>
      </c>
      <c r="H35" s="393">
        <f>G35</f>
        <v>0.89999999999999991</v>
      </c>
    </row>
    <row r="36" spans="1:16" hidden="1" x14ac:dyDescent="0.25">
      <c r="A36" s="396"/>
      <c r="B36" s="11" t="str">
        <f>'Main Menu'!B38</f>
        <v>SY 2008-2009</v>
      </c>
      <c r="C36" s="63"/>
      <c r="D36" s="63">
        <f>'Main Menu'!D38</f>
        <v>56</v>
      </c>
      <c r="E36" s="402"/>
      <c r="F36" s="404"/>
      <c r="G36" s="394"/>
      <c r="H36" s="394"/>
    </row>
    <row r="37" spans="1:16" ht="25.5" customHeight="1" x14ac:dyDescent="0.25">
      <c r="A37" s="396"/>
      <c r="B37" s="11" t="str">
        <f>'Main Menu'!B39</f>
        <v/>
      </c>
      <c r="C37" s="40"/>
      <c r="D37" s="63" t="str">
        <f>'Main Menu'!D39</f>
        <v/>
      </c>
      <c r="E37" s="402"/>
      <c r="F37" s="404"/>
      <c r="G37" s="394"/>
      <c r="H37" s="394"/>
      <c r="O37" t="str">
        <f>IF(D37&gt;=75,"3","0")</f>
        <v>3</v>
      </c>
    </row>
    <row r="38" spans="1:16" ht="27.75" customHeight="1" x14ac:dyDescent="0.25">
      <c r="A38" s="396"/>
      <c r="B38" s="11" t="str">
        <f>'Main Menu'!B40</f>
        <v/>
      </c>
      <c r="C38" s="40"/>
      <c r="D38" s="63" t="str">
        <f>'Main Menu'!D40</f>
        <v/>
      </c>
      <c r="E38" s="402"/>
      <c r="F38" s="404"/>
      <c r="G38" s="394"/>
      <c r="H38" s="394"/>
      <c r="O38" t="str">
        <f>IF(D38&gt;=75,"3","0")</f>
        <v>3</v>
      </c>
    </row>
    <row r="39" spans="1:16" ht="25.5" customHeight="1" x14ac:dyDescent="0.25">
      <c r="A39" s="396"/>
      <c r="B39" s="11" t="str">
        <f>'Main Menu'!B41</f>
        <v/>
      </c>
      <c r="C39" s="40"/>
      <c r="D39" s="63" t="str">
        <f>'Main Menu'!D41</f>
        <v/>
      </c>
      <c r="E39" s="402"/>
      <c r="F39" s="404"/>
      <c r="G39" s="394"/>
      <c r="H39" s="394"/>
      <c r="O39" t="str">
        <f>IF(D39&gt;=75,"3","0")</f>
        <v>3</v>
      </c>
    </row>
    <row r="40" spans="1:16" ht="25.5" customHeight="1" x14ac:dyDescent="0.25">
      <c r="A40" s="396"/>
      <c r="B40" s="116" t="s">
        <v>28</v>
      </c>
      <c r="C40" s="118"/>
      <c r="D40" s="117"/>
      <c r="E40" s="402"/>
      <c r="F40" s="405"/>
      <c r="G40" s="395"/>
      <c r="H40" s="395"/>
      <c r="O40">
        <f>(O37+O38+O39)/3</f>
        <v>3</v>
      </c>
    </row>
    <row r="41" spans="1:16" ht="13.5" customHeight="1" x14ac:dyDescent="0.25">
      <c r="A41" s="389" t="s">
        <v>32</v>
      </c>
      <c r="B41" s="390"/>
      <c r="C41" s="390"/>
      <c r="D41" s="390"/>
      <c r="E41" s="391"/>
      <c r="F41" s="25"/>
      <c r="G41" s="24"/>
      <c r="H41" s="23" t="e">
        <f>SUM(H11:H40)</f>
        <v>#VALUE!</v>
      </c>
    </row>
    <row r="42" spans="1:16" ht="8.25" customHeight="1" x14ac:dyDescent="0.25">
      <c r="A42" s="20"/>
      <c r="C42" s="42"/>
      <c r="D42" s="26"/>
    </row>
    <row r="43" spans="1:16" ht="13.5" customHeight="1" x14ac:dyDescent="0.25">
      <c r="A43" s="392" t="s">
        <v>43</v>
      </c>
      <c r="B43" s="392"/>
      <c r="C43" s="392"/>
      <c r="D43" s="392"/>
      <c r="E43" s="392"/>
      <c r="F43" s="392"/>
      <c r="G43" s="392"/>
      <c r="H43" s="392"/>
    </row>
    <row r="44" spans="1:16" ht="22.5" customHeight="1" x14ac:dyDescent="0.25">
      <c r="A44" s="359" t="s">
        <v>44</v>
      </c>
      <c r="B44" s="359"/>
      <c r="C44" s="359"/>
      <c r="D44" s="359"/>
      <c r="E44" s="359"/>
      <c r="F44" s="359"/>
      <c r="G44" s="359"/>
      <c r="H44" s="359"/>
    </row>
    <row r="45" spans="1:16" ht="26.25" customHeight="1" x14ac:dyDescent="0.25">
      <c r="A45" s="377" t="s">
        <v>45</v>
      </c>
      <c r="B45" s="377"/>
      <c r="C45" s="378" t="s">
        <v>51</v>
      </c>
      <c r="D45" s="379"/>
      <c r="E45" s="377" t="s">
        <v>52</v>
      </c>
      <c r="F45" s="377"/>
      <c r="G45" s="381" t="s">
        <v>16</v>
      </c>
      <c r="H45" s="382"/>
    </row>
    <row r="46" spans="1:16" x14ac:dyDescent="0.25">
      <c r="A46" s="373" t="s">
        <v>46</v>
      </c>
      <c r="B46" s="373"/>
      <c r="C46" s="374">
        <v>0.3</v>
      </c>
      <c r="D46" s="375"/>
      <c r="E46" s="376">
        <f>'Document Analysis, Obs. Discuss'!AP71</f>
        <v>0.6</v>
      </c>
      <c r="F46" s="386"/>
      <c r="G46" s="387">
        <f>E46*0.3</f>
        <v>0.18</v>
      </c>
      <c r="H46" s="388"/>
    </row>
    <row r="47" spans="1:16" x14ac:dyDescent="0.25">
      <c r="A47" s="373" t="s">
        <v>47</v>
      </c>
      <c r="B47" s="373"/>
      <c r="C47" s="374">
        <v>0.3</v>
      </c>
      <c r="D47" s="375"/>
      <c r="E47" s="376">
        <f>'Document Analysis, Obs. Discuss'!AP72</f>
        <v>0</v>
      </c>
      <c r="F47" s="386"/>
      <c r="G47" s="387">
        <f>E47*0.3</f>
        <v>0</v>
      </c>
      <c r="H47" s="388"/>
    </row>
    <row r="48" spans="1:16" x14ac:dyDescent="0.25">
      <c r="A48" s="373" t="s">
        <v>48</v>
      </c>
      <c r="B48" s="373"/>
      <c r="C48" s="374">
        <v>0.25</v>
      </c>
      <c r="D48" s="375"/>
      <c r="E48" s="376">
        <f>'Document Analysis, Obs. Discuss'!AP73</f>
        <v>0</v>
      </c>
      <c r="F48" s="386"/>
      <c r="G48" s="387">
        <f>E48*0.25</f>
        <v>0</v>
      </c>
      <c r="H48" s="388"/>
    </row>
    <row r="49" spans="1:8" x14ac:dyDescent="0.25">
      <c r="A49" s="373" t="s">
        <v>49</v>
      </c>
      <c r="B49" s="373"/>
      <c r="C49" s="374">
        <v>0.15</v>
      </c>
      <c r="D49" s="375"/>
      <c r="E49" s="376">
        <f>'Document Analysis, Obs. Discuss'!AP74</f>
        <v>0</v>
      </c>
      <c r="F49" s="386"/>
      <c r="G49" s="387">
        <f>E49*0.15</f>
        <v>0</v>
      </c>
      <c r="H49" s="388"/>
    </row>
    <row r="50" spans="1:8" x14ac:dyDescent="0.25">
      <c r="A50" s="354" t="s">
        <v>50</v>
      </c>
      <c r="B50" s="355"/>
      <c r="C50" s="355"/>
      <c r="D50" s="355"/>
      <c r="E50" s="355"/>
      <c r="F50" s="356"/>
      <c r="G50" s="357">
        <f>SUM(G46:G49)</f>
        <v>0.18</v>
      </c>
      <c r="H50" s="358"/>
    </row>
    <row r="51" spans="1:8" s="50" customFormat="1" ht="12.75" customHeight="1" x14ac:dyDescent="0.25">
      <c r="A51" s="52" t="s">
        <v>33</v>
      </c>
      <c r="B51" s="45"/>
      <c r="C51" s="46" t="s">
        <v>34</v>
      </c>
      <c r="D51" s="47"/>
      <c r="E51" s="48"/>
      <c r="F51" s="48"/>
      <c r="G51" s="49"/>
      <c r="H51" s="49"/>
    </row>
    <row r="52" spans="1:8" s="50" customFormat="1" ht="12.75" customHeight="1" x14ac:dyDescent="0.25">
      <c r="A52" s="51"/>
      <c r="B52" s="45"/>
      <c r="C52" s="46" t="s">
        <v>35</v>
      </c>
      <c r="D52" s="47"/>
      <c r="E52" s="48"/>
      <c r="F52" s="48"/>
      <c r="G52" s="49"/>
      <c r="H52" s="49"/>
    </row>
    <row r="53" spans="1:8" s="50" customFormat="1" ht="12.75" customHeight="1" x14ac:dyDescent="0.25">
      <c r="A53" s="51"/>
      <c r="B53" s="45"/>
      <c r="C53" s="46" t="s">
        <v>36</v>
      </c>
      <c r="D53" s="47"/>
      <c r="E53" s="48"/>
      <c r="F53" s="48"/>
      <c r="G53" s="49"/>
      <c r="H53" s="49"/>
    </row>
    <row r="54" spans="1:8" ht="15.75" customHeight="1" x14ac:dyDescent="0.25">
      <c r="A54" s="21" t="s">
        <v>37</v>
      </c>
      <c r="B54" s="383" t="s">
        <v>38</v>
      </c>
      <c r="C54" s="384"/>
      <c r="D54" s="385"/>
      <c r="E54" s="383" t="s">
        <v>39</v>
      </c>
      <c r="F54" s="385"/>
    </row>
    <row r="55" spans="1:8" x14ac:dyDescent="0.25">
      <c r="B55" s="360" t="s">
        <v>40</v>
      </c>
      <c r="C55" s="361"/>
      <c r="D55" s="362"/>
      <c r="E55" s="360" t="s">
        <v>34</v>
      </c>
      <c r="F55" s="362"/>
    </row>
    <row r="56" spans="1:8" x14ac:dyDescent="0.25">
      <c r="B56" s="360" t="s">
        <v>41</v>
      </c>
      <c r="C56" s="361"/>
      <c r="D56" s="362"/>
      <c r="E56" s="360" t="s">
        <v>35</v>
      </c>
      <c r="F56" s="362"/>
    </row>
    <row r="57" spans="1:8" x14ac:dyDescent="0.25">
      <c r="B57" s="360" t="s">
        <v>42</v>
      </c>
      <c r="C57" s="361"/>
      <c r="D57" s="362"/>
      <c r="E57" s="360" t="s">
        <v>36</v>
      </c>
      <c r="F57" s="362"/>
    </row>
    <row r="58" spans="1:8" x14ac:dyDescent="0.25">
      <c r="B58" s="44"/>
      <c r="C58" s="44"/>
      <c r="D58" s="44"/>
      <c r="E58" s="44"/>
      <c r="F58" s="44"/>
    </row>
    <row r="59" spans="1:8" x14ac:dyDescent="0.25">
      <c r="B59" s="44"/>
      <c r="C59" s="44"/>
      <c r="D59" s="44"/>
      <c r="E59" s="44"/>
      <c r="F59" s="44"/>
    </row>
    <row r="60" spans="1:8" x14ac:dyDescent="0.25">
      <c r="B60" s="44"/>
      <c r="C60" s="44"/>
      <c r="D60" s="44"/>
      <c r="E60" s="44"/>
      <c r="F60" s="44"/>
    </row>
    <row r="61" spans="1:8" x14ac:dyDescent="0.25">
      <c r="B61" s="44"/>
      <c r="C61" s="44"/>
      <c r="D61" s="44"/>
      <c r="E61" s="44"/>
      <c r="F61" s="44"/>
    </row>
    <row r="62" spans="1:8" x14ac:dyDescent="0.25">
      <c r="B62" s="44"/>
      <c r="C62" s="44"/>
      <c r="D62" s="44"/>
      <c r="E62" s="44"/>
      <c r="F62" s="44"/>
    </row>
    <row r="63" spans="1:8" x14ac:dyDescent="0.25">
      <c r="B63" s="44"/>
      <c r="C63" s="44"/>
      <c r="D63" s="44"/>
      <c r="E63" s="44"/>
      <c r="F63" s="44"/>
    </row>
    <row r="65" spans="1:15" ht="19.5" customHeight="1" x14ac:dyDescent="0.25">
      <c r="A65" s="359" t="s">
        <v>53</v>
      </c>
      <c r="B65" s="359"/>
      <c r="C65" s="359"/>
      <c r="D65" s="359"/>
      <c r="E65" s="359"/>
      <c r="F65" s="359"/>
      <c r="G65" s="359"/>
      <c r="H65" s="359"/>
    </row>
    <row r="66" spans="1:15" ht="30" customHeight="1" x14ac:dyDescent="0.25">
      <c r="A66" s="377" t="s">
        <v>54</v>
      </c>
      <c r="B66" s="377"/>
      <c r="C66" s="378" t="s">
        <v>51</v>
      </c>
      <c r="D66" s="379"/>
      <c r="E66" s="377" t="s">
        <v>15</v>
      </c>
      <c r="F66" s="377"/>
      <c r="G66" s="381" t="s">
        <v>16</v>
      </c>
      <c r="H66" s="382"/>
    </row>
    <row r="67" spans="1:15" x14ac:dyDescent="0.25">
      <c r="A67" s="373" t="s">
        <v>55</v>
      </c>
      <c r="B67" s="373"/>
      <c r="C67" s="374">
        <v>0.6</v>
      </c>
      <c r="D67" s="375"/>
      <c r="E67" s="376" t="e">
        <f>H41</f>
        <v>#VALUE!</v>
      </c>
      <c r="F67" s="376"/>
      <c r="G67" s="365" t="e">
        <f>C67*E67</f>
        <v>#VALUE!</v>
      </c>
      <c r="H67" s="366"/>
      <c r="N67" t="s">
        <v>180</v>
      </c>
      <c r="O67" s="43" t="e">
        <f>E67</f>
        <v>#VALUE!</v>
      </c>
    </row>
    <row r="68" spans="1:15" x14ac:dyDescent="0.25">
      <c r="A68" s="373" t="s">
        <v>57</v>
      </c>
      <c r="B68" s="373"/>
      <c r="C68" s="374">
        <v>0.4</v>
      </c>
      <c r="D68" s="375"/>
      <c r="E68" s="380">
        <f>G50</f>
        <v>0.18</v>
      </c>
      <c r="F68" s="380"/>
      <c r="G68" s="365">
        <f>C68*E68</f>
        <v>7.1999999999999995E-2</v>
      </c>
      <c r="H68" s="366"/>
      <c r="N68" t="s">
        <v>181</v>
      </c>
      <c r="O68" s="43">
        <f>E68</f>
        <v>0.18</v>
      </c>
    </row>
    <row r="69" spans="1:15" x14ac:dyDescent="0.25">
      <c r="A69" s="354" t="s">
        <v>56</v>
      </c>
      <c r="B69" s="355"/>
      <c r="C69" s="355"/>
      <c r="D69" s="355"/>
      <c r="E69" s="355"/>
      <c r="F69" s="356"/>
      <c r="G69" s="357" t="e">
        <f>SUM(G67:G68)</f>
        <v>#VALUE!</v>
      </c>
      <c r="H69" s="358"/>
      <c r="N69" t="s">
        <v>182</v>
      </c>
      <c r="O69" s="43" t="e">
        <f>G69</f>
        <v>#VALUE!</v>
      </c>
    </row>
    <row r="70" spans="1:15" ht="9.75" customHeight="1" x14ac:dyDescent="0.25"/>
    <row r="71" spans="1:15" x14ac:dyDescent="0.25">
      <c r="A71" s="28" t="s">
        <v>33</v>
      </c>
    </row>
    <row r="72" spans="1:15" x14ac:dyDescent="0.25">
      <c r="B72" s="27" t="s">
        <v>58</v>
      </c>
    </row>
    <row r="73" spans="1:15" x14ac:dyDescent="0.25">
      <c r="B73" s="27" t="s">
        <v>59</v>
      </c>
    </row>
    <row r="74" spans="1:15" x14ac:dyDescent="0.25">
      <c r="B74" s="27" t="s">
        <v>60</v>
      </c>
    </row>
    <row r="76" spans="1:15" ht="19.5" customHeight="1" x14ac:dyDescent="0.25">
      <c r="A76" s="359" t="s">
        <v>61</v>
      </c>
      <c r="B76" s="359"/>
      <c r="C76" s="359"/>
      <c r="D76" s="359"/>
      <c r="E76" s="359"/>
      <c r="F76" s="359"/>
      <c r="G76" s="359"/>
      <c r="H76" s="359"/>
    </row>
    <row r="77" spans="1:15" ht="15.75" customHeight="1" x14ac:dyDescent="0.25">
      <c r="B77" s="367" t="s">
        <v>38</v>
      </c>
      <c r="C77" s="368"/>
      <c r="D77" s="369"/>
      <c r="E77" s="370" t="s">
        <v>39</v>
      </c>
      <c r="F77" s="370"/>
    </row>
    <row r="78" spans="1:15" x14ac:dyDescent="0.25">
      <c r="B78" s="360" t="s">
        <v>40</v>
      </c>
      <c r="C78" s="361"/>
      <c r="D78" s="362"/>
      <c r="E78" s="363" t="s">
        <v>62</v>
      </c>
      <c r="F78" s="363"/>
    </row>
    <row r="79" spans="1:15" x14ac:dyDescent="0.25">
      <c r="B79" s="360" t="s">
        <v>41</v>
      </c>
      <c r="C79" s="361"/>
      <c r="D79" s="362"/>
      <c r="E79" s="363" t="s">
        <v>63</v>
      </c>
      <c r="F79" s="363"/>
    </row>
    <row r="80" spans="1:15" x14ac:dyDescent="0.25">
      <c r="B80" s="360" t="s">
        <v>42</v>
      </c>
      <c r="C80" s="361"/>
      <c r="D80" s="362"/>
      <c r="E80" s="363" t="s">
        <v>64</v>
      </c>
      <c r="F80" s="363"/>
    </row>
    <row r="81" spans="1:8" x14ac:dyDescent="0.25">
      <c r="B81" s="44"/>
      <c r="C81" s="44"/>
      <c r="D81" s="44"/>
      <c r="E81" s="44"/>
      <c r="F81" s="44"/>
    </row>
    <row r="82" spans="1:8" ht="15" customHeight="1" x14ac:dyDescent="0.25">
      <c r="A82" s="55" t="s">
        <v>72</v>
      </c>
      <c r="B82" s="364" t="e">
        <f>IF(G69&lt;1.5,"Developing level- Structures and mechanisms with acceptable level and extent of community participation and impact on learning outcomes.",IF(G69&lt;2.5,"Maturing level - Introducing and sustaining continuous improvement process that integrates wider community participation and improve sinificantly performance and learning outcomes.",IF(G69&lt;3,"Advanced level - Ensuring the production of intended outputs/outcomes and meeting all standards of a system fully integrated in the local community and is self-renewing and self-sustaining.","")))</f>
        <v>#VALUE!</v>
      </c>
      <c r="C82" s="364"/>
      <c r="D82" s="364"/>
      <c r="E82" s="364"/>
      <c r="F82" s="364"/>
      <c r="G82" s="364"/>
      <c r="H82" s="364"/>
    </row>
    <row r="83" spans="1:8" x14ac:dyDescent="0.25">
      <c r="B83" s="364"/>
      <c r="C83" s="364"/>
      <c r="D83" s="364"/>
      <c r="E83" s="364"/>
      <c r="F83" s="364"/>
      <c r="G83" s="364"/>
      <c r="H83" s="364"/>
    </row>
    <row r="84" spans="1:8" x14ac:dyDescent="0.25">
      <c r="B84" s="364"/>
      <c r="C84" s="364"/>
      <c r="D84" s="364"/>
      <c r="E84" s="364"/>
      <c r="F84" s="364"/>
      <c r="G84" s="364"/>
      <c r="H84" s="364"/>
    </row>
    <row r="85" spans="1:8" x14ac:dyDescent="0.25">
      <c r="B85" s="364"/>
      <c r="C85" s="364"/>
      <c r="D85" s="364"/>
      <c r="E85" s="364"/>
      <c r="F85" s="364"/>
      <c r="G85" s="364"/>
      <c r="H85" s="364"/>
    </row>
    <row r="86" spans="1:8" x14ac:dyDescent="0.25">
      <c r="B86" s="61"/>
      <c r="C86" s="61"/>
      <c r="D86" s="61"/>
      <c r="E86" s="61"/>
      <c r="F86" s="61"/>
      <c r="G86" s="61"/>
      <c r="H86" s="61"/>
    </row>
    <row r="87" spans="1:8" x14ac:dyDescent="0.25">
      <c r="B87" s="61"/>
      <c r="C87" s="61"/>
      <c r="D87" s="61"/>
      <c r="E87" s="61"/>
      <c r="F87" s="61"/>
      <c r="G87" s="61"/>
      <c r="H87" s="61"/>
    </row>
    <row r="88" spans="1:8" x14ac:dyDescent="0.25">
      <c r="B88" s="61"/>
      <c r="C88" s="61"/>
      <c r="D88" s="61"/>
      <c r="E88" s="61"/>
      <c r="F88" s="61"/>
      <c r="G88" s="61"/>
      <c r="H88" s="61"/>
    </row>
    <row r="89" spans="1:8" x14ac:dyDescent="0.25">
      <c r="B89" s="61"/>
      <c r="C89" s="61"/>
      <c r="D89" s="61"/>
      <c r="E89" s="61"/>
      <c r="F89" s="61"/>
      <c r="G89" s="61"/>
      <c r="H89" s="61"/>
    </row>
    <row r="90" spans="1:8" x14ac:dyDescent="0.25">
      <c r="B90" s="61"/>
      <c r="C90" s="61"/>
      <c r="D90" s="61"/>
      <c r="E90" s="61"/>
      <c r="F90" s="61"/>
      <c r="G90" s="61"/>
      <c r="H90" s="61"/>
    </row>
    <row r="91" spans="1:8" x14ac:dyDescent="0.25">
      <c r="B91" s="61"/>
      <c r="C91" s="61"/>
      <c r="D91" s="61"/>
      <c r="E91" s="61"/>
      <c r="F91" s="61"/>
      <c r="G91" s="61"/>
      <c r="H91" s="61"/>
    </row>
    <row r="92" spans="1:8" x14ac:dyDescent="0.25">
      <c r="B92" s="61"/>
      <c r="C92" s="61"/>
      <c r="D92" s="61"/>
      <c r="E92" s="61"/>
      <c r="F92" s="61"/>
      <c r="G92" s="61"/>
      <c r="H92" s="61"/>
    </row>
    <row r="93" spans="1:8" x14ac:dyDescent="0.25">
      <c r="B93" s="61"/>
      <c r="C93" s="61"/>
      <c r="D93" s="61"/>
      <c r="E93" s="61"/>
      <c r="F93" s="61"/>
      <c r="G93" s="61"/>
      <c r="H93" s="61"/>
    </row>
    <row r="94" spans="1:8" x14ac:dyDescent="0.25">
      <c r="B94" s="61"/>
      <c r="C94" s="61"/>
      <c r="D94" s="61"/>
      <c r="E94" s="61"/>
      <c r="F94" s="61"/>
      <c r="G94" s="61"/>
      <c r="H94" s="61"/>
    </row>
    <row r="95" spans="1:8" x14ac:dyDescent="0.25">
      <c r="B95" s="61"/>
      <c r="C95" s="61"/>
      <c r="D95" s="61"/>
      <c r="E95" s="61"/>
      <c r="F95" s="61"/>
      <c r="G95" s="61"/>
      <c r="H95" s="61"/>
    </row>
    <row r="96" spans="1:8" x14ac:dyDescent="0.25">
      <c r="B96" s="61"/>
      <c r="C96" s="61"/>
      <c r="D96" s="61"/>
      <c r="E96" s="61"/>
      <c r="F96" s="61"/>
      <c r="G96" s="61"/>
      <c r="H96" s="61"/>
    </row>
    <row r="97" spans="1:8" x14ac:dyDescent="0.25">
      <c r="B97" s="61"/>
      <c r="C97" s="61"/>
      <c r="D97" s="61"/>
      <c r="E97" s="61"/>
      <c r="F97" s="61"/>
      <c r="G97" s="61"/>
      <c r="H97" s="61"/>
    </row>
    <row r="98" spans="1:8" x14ac:dyDescent="0.25">
      <c r="B98" s="61"/>
      <c r="C98" s="61"/>
      <c r="D98" s="61"/>
      <c r="E98" s="61"/>
      <c r="F98" s="61"/>
      <c r="G98" s="61"/>
      <c r="H98" s="61"/>
    </row>
    <row r="99" spans="1:8" x14ac:dyDescent="0.25">
      <c r="B99" s="59"/>
      <c r="C99" s="59"/>
      <c r="D99" s="59"/>
      <c r="E99" s="59"/>
      <c r="F99" s="59"/>
      <c r="G99" s="59"/>
      <c r="H99" s="59"/>
    </row>
    <row r="100" spans="1:8" x14ac:dyDescent="0.25">
      <c r="A100" s="22" t="s">
        <v>65</v>
      </c>
    </row>
    <row r="101" spans="1:8" x14ac:dyDescent="0.25">
      <c r="B101" s="353">
        <f>'Input Menu'!B51</f>
        <v>0</v>
      </c>
      <c r="C101" s="353"/>
      <c r="D101" s="68"/>
      <c r="E101" s="353">
        <f>'Input Menu'!B52</f>
        <v>0</v>
      </c>
      <c r="F101" s="353"/>
    </row>
    <row r="102" spans="1:8" x14ac:dyDescent="0.25">
      <c r="B102" s="351" t="s">
        <v>67</v>
      </c>
      <c r="C102" s="351"/>
      <c r="E102" s="351" t="s">
        <v>67</v>
      </c>
      <c r="F102" s="351"/>
    </row>
    <row r="105" spans="1:8" x14ac:dyDescent="0.25">
      <c r="B105" s="351">
        <f>'Input Menu'!B53</f>
        <v>0</v>
      </c>
      <c r="C105" s="351"/>
      <c r="E105" s="352">
        <f>'Input Menu'!B54</f>
        <v>0</v>
      </c>
      <c r="F105" s="352"/>
    </row>
    <row r="106" spans="1:8" x14ac:dyDescent="0.25">
      <c r="B106" s="351" t="s">
        <v>67</v>
      </c>
      <c r="C106" s="351"/>
      <c r="E106" s="351" t="s">
        <v>67</v>
      </c>
      <c r="F106" s="351"/>
    </row>
    <row r="107" spans="1:8" x14ac:dyDescent="0.25">
      <c r="E107" s="69"/>
      <c r="F107" s="69"/>
    </row>
    <row r="110" spans="1:8" x14ac:dyDescent="0.25">
      <c r="B110" s="351">
        <f>'Input Menu'!B50</f>
        <v>0</v>
      </c>
      <c r="C110" s="351"/>
      <c r="D110" s="351"/>
      <c r="E110" s="351"/>
      <c r="F110" s="351"/>
    </row>
    <row r="111" spans="1:8" x14ac:dyDescent="0.25">
      <c r="B111" s="351" t="s">
        <v>66</v>
      </c>
      <c r="C111" s="351"/>
      <c r="D111" s="351"/>
      <c r="E111" s="351"/>
      <c r="F111" s="351"/>
    </row>
    <row r="112" spans="1:8" ht="60" customHeight="1" x14ac:dyDescent="0.25">
      <c r="A112" s="102" t="e">
        <f>'Main Menu'!#REF!</f>
        <v>#REF!</v>
      </c>
      <c r="B112" s="102"/>
      <c r="C112" s="102"/>
    </row>
  </sheetData>
  <sheetProtection password="C542" sheet="1" objects="1" scenarios="1"/>
  <protectedRanges>
    <protectedRange sqref="E101 B101 B105 E105 B110" name="Range1"/>
  </protectedRanges>
  <customSheetViews>
    <customSheetView guid="{4A908606-4657-4E94-A24A-D00115F5FBC8}" scale="110" showPageBreaks="1" showGridLines="0" printArea="1" hiddenRows="1" hiddenColumns="1" state="hidden" view="pageBreakPreview">
      <pane ySplit="6" topLeftCell="A7" activePane="bottomLeft" state="frozen"/>
      <selection pane="bottomLeft" activeCell="B6" sqref="B6:D6"/>
      <pageMargins left="0.45" right="0.45" top="0.75" bottom="0.75" header="0.3" footer="0.3"/>
      <pageSetup paperSize="5" scale="95" orientation="portrait" horizontalDpi="4294967293" verticalDpi="4294967293" r:id="rId1"/>
    </customSheetView>
    <customSheetView guid="{B5F02B4C-8432-477C-902D-F5F59352B554}" showGridLines="0" hiddenRows="1" hiddenColumns="1">
      <pane ySplit="6" topLeftCell="A7" activePane="bottomLeft" state="frozen"/>
      <selection pane="bottomLeft" activeCell="G11" sqref="G11:G16"/>
      <pageMargins left="0.45" right="0.45" top="0.75" bottom="0.75" header="0.3" footer="0.3"/>
      <pageSetup paperSize="5" scale="95" orientation="portrait" horizontalDpi="0" verticalDpi="0" r:id="rId2"/>
    </customSheetView>
  </customSheetViews>
  <mergeCells count="98">
    <mergeCell ref="A1:H1"/>
    <mergeCell ref="A2:H2"/>
    <mergeCell ref="A3:H3"/>
    <mergeCell ref="A11:A16"/>
    <mergeCell ref="E11:E16"/>
    <mergeCell ref="F11:F16"/>
    <mergeCell ref="G11:G16"/>
    <mergeCell ref="H11:H16"/>
    <mergeCell ref="A5:H5"/>
    <mergeCell ref="F6:H6"/>
    <mergeCell ref="A8:H8"/>
    <mergeCell ref="B9:C9"/>
    <mergeCell ref="B6:D6"/>
    <mergeCell ref="B16:D16"/>
    <mergeCell ref="H35:H40"/>
    <mergeCell ref="A17:A34"/>
    <mergeCell ref="E17:E22"/>
    <mergeCell ref="F17:F22"/>
    <mergeCell ref="G17:G22"/>
    <mergeCell ref="H17:H34"/>
    <mergeCell ref="E23:E28"/>
    <mergeCell ref="F23:F28"/>
    <mergeCell ref="G23:G28"/>
    <mergeCell ref="E29:E34"/>
    <mergeCell ref="F29:F34"/>
    <mergeCell ref="G29:G34"/>
    <mergeCell ref="A35:A40"/>
    <mergeCell ref="E35:E40"/>
    <mergeCell ref="F35:F40"/>
    <mergeCell ref="G35:G40"/>
    <mergeCell ref="A41:E41"/>
    <mergeCell ref="A43:H43"/>
    <mergeCell ref="A44:H44"/>
    <mergeCell ref="A45:B45"/>
    <mergeCell ref="C45:D45"/>
    <mergeCell ref="E45:F45"/>
    <mergeCell ref="G45:H45"/>
    <mergeCell ref="A46:B46"/>
    <mergeCell ref="C46:D46"/>
    <mergeCell ref="E46:F46"/>
    <mergeCell ref="G46:H46"/>
    <mergeCell ref="A47:B47"/>
    <mergeCell ref="C47:D47"/>
    <mergeCell ref="E47:F47"/>
    <mergeCell ref="G47:H47"/>
    <mergeCell ref="A48:B48"/>
    <mergeCell ref="C48:D48"/>
    <mergeCell ref="E48:F48"/>
    <mergeCell ref="G48:H48"/>
    <mergeCell ref="A49:B49"/>
    <mergeCell ref="C49:D49"/>
    <mergeCell ref="E49:F49"/>
    <mergeCell ref="G49:H49"/>
    <mergeCell ref="A66:B66"/>
    <mergeCell ref="C66:D66"/>
    <mergeCell ref="E66:F66"/>
    <mergeCell ref="G66:H66"/>
    <mergeCell ref="A50:F50"/>
    <mergeCell ref="G50:H50"/>
    <mergeCell ref="B54:D54"/>
    <mergeCell ref="E54:F54"/>
    <mergeCell ref="B55:D55"/>
    <mergeCell ref="E55:F55"/>
    <mergeCell ref="B56:D56"/>
    <mergeCell ref="E56:F56"/>
    <mergeCell ref="B57:D57"/>
    <mergeCell ref="E57:F57"/>
    <mergeCell ref="A65:H65"/>
    <mergeCell ref="A67:B67"/>
    <mergeCell ref="C67:D67"/>
    <mergeCell ref="E67:F67"/>
    <mergeCell ref="G67:H67"/>
    <mergeCell ref="A68:B68"/>
    <mergeCell ref="C68:D68"/>
    <mergeCell ref="E68:F68"/>
    <mergeCell ref="G68:H68"/>
    <mergeCell ref="B101:C101"/>
    <mergeCell ref="E101:F101"/>
    <mergeCell ref="A69:F69"/>
    <mergeCell ref="G69:H69"/>
    <mergeCell ref="A76:H76"/>
    <mergeCell ref="B77:D77"/>
    <mergeCell ref="E77:F77"/>
    <mergeCell ref="B78:D78"/>
    <mergeCell ref="E78:F78"/>
    <mergeCell ref="B79:D79"/>
    <mergeCell ref="E79:F79"/>
    <mergeCell ref="B80:D80"/>
    <mergeCell ref="E80:F80"/>
    <mergeCell ref="B82:H85"/>
    <mergeCell ref="B110:F110"/>
    <mergeCell ref="B111:F111"/>
    <mergeCell ref="B102:C102"/>
    <mergeCell ref="E102:F102"/>
    <mergeCell ref="B105:C105"/>
    <mergeCell ref="E105:F105"/>
    <mergeCell ref="B106:C106"/>
    <mergeCell ref="E106:F106"/>
  </mergeCells>
  <conditionalFormatting sqref="C51">
    <cfRule type="iconSet" priority="1">
      <iconSet>
        <cfvo type="percent" val="0"/>
        <cfvo type="percent" val="33"/>
        <cfvo type="percent" val="67"/>
      </iconSet>
    </cfRule>
  </conditionalFormatting>
  <dataValidations count="1">
    <dataValidation allowBlank="1" showInputMessage="1" showErrorMessage="1" errorTitle="aye" sqref="B4:B111 B113:B1048576"/>
  </dataValidations>
  <pageMargins left="0.45" right="0.45" top="0.75" bottom="0.75" header="0.3" footer="0.3"/>
  <pageSetup paperSize="5" scale="95" orientation="portrait" horizontalDpi="4294967293" verticalDpi="4294967293" r:id="rId3"/>
  <drawing r:id="rId4"/>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Sheet22">
    <tabColor rgb="FFFF0000"/>
  </sheetPr>
  <dimension ref="A1:Q112"/>
  <sheetViews>
    <sheetView showGridLines="0" view="pageBreakPreview" zoomScale="110" zoomScaleNormal="100" zoomScaleSheetLayoutView="110" workbookViewId="0">
      <selection activeCell="B17" sqref="B17"/>
    </sheetView>
  </sheetViews>
  <sheetFormatPr defaultRowHeight="15" x14ac:dyDescent="0.25"/>
  <cols>
    <col min="1" max="1" width="12.7109375" style="95" customWidth="1"/>
    <col min="2" max="2" width="17.28515625" style="98" customWidth="1"/>
    <col min="3" max="3" width="9.140625" style="36" customWidth="1"/>
    <col min="4" max="4" width="12.140625" style="98" customWidth="1"/>
    <col min="5" max="5" width="24.42578125" style="5" customWidth="1"/>
    <col min="6" max="6" width="9.85546875" style="5" customWidth="1"/>
    <col min="7" max="7" width="4.85546875" style="4" hidden="1" customWidth="1"/>
    <col min="8" max="8" width="10.5703125" style="4" customWidth="1"/>
    <col min="9" max="9" width="8.85546875" hidden="1" customWidth="1"/>
    <col min="10" max="10" width="4.28515625" hidden="1" customWidth="1"/>
    <col min="11" max="11" width="5.5703125" hidden="1" customWidth="1"/>
    <col min="13" max="13" width="11.5703125" customWidth="1"/>
    <col min="14" max="14" width="2.5703125" customWidth="1"/>
    <col min="15" max="15" width="5" customWidth="1"/>
    <col min="16" max="16" width="0.140625" hidden="1" customWidth="1"/>
  </cols>
  <sheetData>
    <row r="1" spans="1:17" x14ac:dyDescent="0.25">
      <c r="A1" s="371" t="str">
        <f>'Main Menu'!A1:F1</f>
        <v>Department of Education</v>
      </c>
      <c r="B1" s="371"/>
      <c r="C1" s="371"/>
      <c r="D1" s="371"/>
      <c r="E1" s="371"/>
      <c r="F1" s="371"/>
      <c r="G1" s="371"/>
      <c r="H1" s="371"/>
    </row>
    <row r="2" spans="1:17" x14ac:dyDescent="0.25">
      <c r="A2" s="371" t="str">
        <f>'Main Menu'!A2:F2</f>
        <v>Region X</v>
      </c>
      <c r="B2" s="371"/>
      <c r="C2" s="371"/>
      <c r="D2" s="371"/>
      <c r="E2" s="371"/>
      <c r="F2" s="371"/>
      <c r="G2" s="371"/>
      <c r="H2" s="371"/>
    </row>
    <row r="3" spans="1:17" ht="13.5" customHeight="1" x14ac:dyDescent="0.25">
      <c r="A3" s="372" t="str">
        <f>'Main Menu'!A3:F3</f>
        <v/>
      </c>
      <c r="B3" s="372"/>
      <c r="C3" s="372"/>
      <c r="D3" s="372"/>
      <c r="E3" s="372"/>
      <c r="F3" s="372"/>
      <c r="G3" s="372"/>
      <c r="H3" s="372"/>
    </row>
    <row r="4" spans="1:17" ht="13.5" customHeight="1" x14ac:dyDescent="0.25"/>
    <row r="5" spans="1:17" ht="16.5" customHeight="1" x14ac:dyDescent="0.25">
      <c r="A5" s="406" t="s">
        <v>0</v>
      </c>
      <c r="B5" s="406"/>
      <c r="C5" s="406"/>
      <c r="D5" s="406"/>
      <c r="E5" s="406"/>
      <c r="F5" s="406"/>
      <c r="G5" s="406"/>
      <c r="H5" s="406"/>
    </row>
    <row r="6" spans="1:17" ht="32.25" customHeight="1" x14ac:dyDescent="0.25">
      <c r="A6" s="95" t="s">
        <v>1</v>
      </c>
      <c r="B6" s="434">
        <f>'Main Menu'!G6</f>
        <v>0</v>
      </c>
      <c r="C6" s="434"/>
      <c r="D6" s="434"/>
      <c r="E6" s="18" t="s">
        <v>225</v>
      </c>
      <c r="F6" s="435" t="str">
        <f>'Main Menu'!B8</f>
        <v/>
      </c>
      <c r="G6" s="435"/>
      <c r="H6" s="435"/>
      <c r="K6">
        <f>B6</f>
        <v>0</v>
      </c>
    </row>
    <row r="7" spans="1:17" ht="3" customHeight="1" x14ac:dyDescent="0.25">
      <c r="B7" s="6"/>
      <c r="C7" s="37"/>
      <c r="D7" s="6"/>
      <c r="E7" s="15"/>
      <c r="F7" s="100"/>
      <c r="G7" s="100"/>
      <c r="H7" s="7"/>
    </row>
    <row r="8" spans="1:17" ht="18.75" customHeight="1" x14ac:dyDescent="0.25">
      <c r="A8" s="409" t="s">
        <v>31</v>
      </c>
      <c r="B8" s="409"/>
      <c r="C8" s="409"/>
      <c r="D8" s="409"/>
      <c r="E8" s="409"/>
      <c r="F8" s="409"/>
      <c r="G8" s="409"/>
      <c r="H8" s="409"/>
    </row>
    <row r="9" spans="1:17" s="2" customFormat="1" ht="27" customHeight="1" x14ac:dyDescent="0.25">
      <c r="A9" s="29" t="s">
        <v>2</v>
      </c>
      <c r="B9" s="410" t="s">
        <v>13</v>
      </c>
      <c r="C9" s="410"/>
      <c r="D9" s="96"/>
      <c r="E9" s="96" t="s">
        <v>14</v>
      </c>
      <c r="F9" s="96" t="s">
        <v>15</v>
      </c>
      <c r="G9" s="96" t="s">
        <v>15</v>
      </c>
      <c r="H9" s="31" t="s">
        <v>16</v>
      </c>
    </row>
    <row r="10" spans="1:17" s="2" customFormat="1" ht="2.25" customHeight="1" x14ac:dyDescent="0.25">
      <c r="A10" s="8"/>
      <c r="B10" s="9"/>
      <c r="C10" s="38"/>
      <c r="D10" s="9"/>
      <c r="E10" s="9"/>
      <c r="F10" s="14"/>
      <c r="G10" s="14"/>
      <c r="H10" s="19"/>
    </row>
    <row r="11" spans="1:17" ht="30" x14ac:dyDescent="0.25">
      <c r="A11" s="396" t="s">
        <v>3</v>
      </c>
      <c r="B11" s="32" t="s">
        <v>9</v>
      </c>
      <c r="C11" s="53" t="s">
        <v>10</v>
      </c>
      <c r="D11" s="54" t="s">
        <v>188</v>
      </c>
      <c r="E11" s="402"/>
      <c r="F11" s="403">
        <f>Q16</f>
        <v>3</v>
      </c>
      <c r="G11" s="393">
        <f>F11*0.45</f>
        <v>1.35</v>
      </c>
      <c r="H11" s="393">
        <f>G11</f>
        <v>1.35</v>
      </c>
    </row>
    <row r="12" spans="1:17" hidden="1" x14ac:dyDescent="0.25">
      <c r="A12" s="396"/>
      <c r="B12" s="11" t="str">
        <f>'Main Menu'!B14</f>
        <v>SY 2009-2010</v>
      </c>
      <c r="C12" s="39"/>
      <c r="D12" s="33">
        <f>'Main Menu'!D14</f>
        <v>990</v>
      </c>
      <c r="E12" s="402"/>
      <c r="F12" s="404"/>
      <c r="G12" s="394"/>
      <c r="H12" s="394"/>
    </row>
    <row r="13" spans="1:17" ht="18.75" customHeight="1" x14ac:dyDescent="0.25">
      <c r="A13" s="396"/>
      <c r="B13" s="11" t="str">
        <f>'Main Menu'!B15</f>
        <v/>
      </c>
      <c r="C13" s="40"/>
      <c r="D13" s="33" t="str">
        <f>'Main Menu'!F15</f>
        <v/>
      </c>
      <c r="E13" s="402"/>
      <c r="F13" s="404"/>
      <c r="G13" s="394"/>
      <c r="H13" s="394"/>
      <c r="K13" t="s">
        <v>17</v>
      </c>
      <c r="Q13" t="str">
        <f>IF(D13&gt;=95,"3",IF(D13&gt;=90,"2",IF(D13&gt;=85,"1","0")))</f>
        <v>3</v>
      </c>
    </row>
    <row r="14" spans="1:17" ht="20.25" customHeight="1" x14ac:dyDescent="0.25">
      <c r="A14" s="396"/>
      <c r="B14" s="11" t="str">
        <f>'Main Menu'!B16</f>
        <v/>
      </c>
      <c r="C14" s="40"/>
      <c r="D14" s="33" t="str">
        <f>'Main Menu'!F16</f>
        <v/>
      </c>
      <c r="E14" s="402"/>
      <c r="F14" s="404"/>
      <c r="G14" s="394"/>
      <c r="H14" s="394"/>
      <c r="K14" t="s">
        <v>18</v>
      </c>
      <c r="Q14" t="str">
        <f>IF(D14&gt;=95,"3",IF(D14&gt;=90,"2",IF(D14&gt;=85,"1","0")))</f>
        <v>3</v>
      </c>
    </row>
    <row r="15" spans="1:17" ht="19.5" customHeight="1" x14ac:dyDescent="0.25">
      <c r="A15" s="396"/>
      <c r="B15" s="11" t="str">
        <f>'Main Menu'!B17</f>
        <v/>
      </c>
      <c r="C15" s="40"/>
      <c r="D15" s="33" t="str">
        <f>'Main Menu'!F17</f>
        <v/>
      </c>
      <c r="E15" s="402"/>
      <c r="F15" s="404"/>
      <c r="G15" s="394"/>
      <c r="H15" s="394"/>
      <c r="K15" t="s">
        <v>19</v>
      </c>
      <c r="Q15" t="str">
        <f>IF(D15&gt;=95,"3",IF(D15&gt;=90,"2",IF(D15&gt;=85,"1","0")))</f>
        <v>3</v>
      </c>
    </row>
    <row r="16" spans="1:17" ht="25.5" customHeight="1" x14ac:dyDescent="0.25">
      <c r="A16" s="396"/>
      <c r="B16" s="431">
        <f>'Main Menu'!M72</f>
        <v>0</v>
      </c>
      <c r="C16" s="432"/>
      <c r="D16" s="433"/>
      <c r="E16" s="402"/>
      <c r="F16" s="405"/>
      <c r="G16" s="395"/>
      <c r="H16" s="395"/>
      <c r="I16" s="35"/>
      <c r="K16" t="s">
        <v>20</v>
      </c>
      <c r="Q16">
        <f>(Q13+Q14+Q15)/3</f>
        <v>3</v>
      </c>
    </row>
    <row r="17" spans="1:16" ht="27" customHeight="1" x14ac:dyDescent="0.25">
      <c r="A17" s="396" t="s">
        <v>4</v>
      </c>
      <c r="B17" s="32" t="s">
        <v>11</v>
      </c>
      <c r="C17" s="53" t="s">
        <v>12</v>
      </c>
      <c r="D17" s="54" t="s">
        <v>69</v>
      </c>
      <c r="E17" s="397"/>
      <c r="F17" s="386" t="e">
        <f>IF(C22&gt;=5,"1",IF(C22&gt;=2,"2",IF(C22&lt;2,"3","0")))</f>
        <v>#VALUE!</v>
      </c>
      <c r="G17" s="400" t="e">
        <f>F17*0.0833</f>
        <v>#VALUE!</v>
      </c>
      <c r="H17" s="401" t="e">
        <f>SUM(G17:G34)</f>
        <v>#VALUE!</v>
      </c>
      <c r="K17" t="s">
        <v>21</v>
      </c>
    </row>
    <row r="18" spans="1:16" ht="15" hidden="1" customHeight="1" x14ac:dyDescent="0.25">
      <c r="A18" s="396"/>
      <c r="B18" s="11" t="str">
        <f>'Main Menu'!B20</f>
        <v>SY 2008-2009</v>
      </c>
      <c r="C18" s="39"/>
      <c r="D18" s="33">
        <f>'Main Menu'!D20</f>
        <v>0.02</v>
      </c>
      <c r="E18" s="398"/>
      <c r="F18" s="386"/>
      <c r="G18" s="400"/>
      <c r="H18" s="394"/>
      <c r="I18" s="43"/>
      <c r="J18" s="41"/>
    </row>
    <row r="19" spans="1:16" x14ac:dyDescent="0.25">
      <c r="A19" s="396"/>
      <c r="B19" s="11" t="str">
        <f>'Main Menu'!B21</f>
        <v/>
      </c>
      <c r="C19" s="40"/>
      <c r="D19" s="65" t="str">
        <f>'Main Menu'!D21</f>
        <v/>
      </c>
      <c r="E19" s="398"/>
      <c r="F19" s="386"/>
      <c r="G19" s="400"/>
      <c r="H19" s="394"/>
      <c r="I19" s="43"/>
      <c r="J19" s="40"/>
      <c r="K19" t="s">
        <v>22</v>
      </c>
    </row>
    <row r="20" spans="1:16" x14ac:dyDescent="0.25">
      <c r="A20" s="396"/>
      <c r="B20" s="11" t="str">
        <f>'Main Menu'!B22</f>
        <v/>
      </c>
      <c r="C20" s="40" t="e">
        <f>D20-D19</f>
        <v>#VALUE!</v>
      </c>
      <c r="D20" s="65" t="str">
        <f>'Main Menu'!D22</f>
        <v/>
      </c>
      <c r="E20" s="398"/>
      <c r="F20" s="386"/>
      <c r="G20" s="400"/>
      <c r="H20" s="394"/>
      <c r="I20" s="43"/>
      <c r="J20" s="40"/>
      <c r="K20" t="s">
        <v>23</v>
      </c>
    </row>
    <row r="21" spans="1:16" x14ac:dyDescent="0.25">
      <c r="A21" s="396"/>
      <c r="B21" s="11" t="str">
        <f>'Main Menu'!B23</f>
        <v/>
      </c>
      <c r="C21" s="40" t="e">
        <f>D21-D20</f>
        <v>#VALUE!</v>
      </c>
      <c r="D21" s="65" t="str">
        <f>'Main Menu'!D23</f>
        <v/>
      </c>
      <c r="E21" s="398"/>
      <c r="F21" s="386"/>
      <c r="G21" s="400"/>
      <c r="H21" s="394"/>
      <c r="I21" s="43"/>
      <c r="J21" s="40"/>
      <c r="K21" t="s">
        <v>24</v>
      </c>
    </row>
    <row r="22" spans="1:16" x14ac:dyDescent="0.25">
      <c r="A22" s="396"/>
      <c r="B22" s="97" t="s">
        <v>29</v>
      </c>
      <c r="C22" s="72" t="e">
        <f>(C20+C21)/2</f>
        <v>#VALUE!</v>
      </c>
      <c r="D22" s="66"/>
      <c r="E22" s="399"/>
      <c r="F22" s="386"/>
      <c r="G22" s="400"/>
      <c r="H22" s="394"/>
      <c r="I22" s="43"/>
      <c r="J22" s="41"/>
    </row>
    <row r="23" spans="1:16" ht="30" x14ac:dyDescent="0.25">
      <c r="A23" s="396"/>
      <c r="B23" s="32" t="s">
        <v>5</v>
      </c>
      <c r="C23" s="53" t="s">
        <v>10</v>
      </c>
      <c r="D23" s="53" t="s">
        <v>70</v>
      </c>
      <c r="E23" s="402"/>
      <c r="F23" s="403">
        <f>P28</f>
        <v>3</v>
      </c>
      <c r="G23" s="400">
        <f>F23*0.0833</f>
        <v>0.24990000000000001</v>
      </c>
      <c r="H23" s="394"/>
      <c r="K23" t="s">
        <v>25</v>
      </c>
    </row>
    <row r="24" spans="1:16" hidden="1" x14ac:dyDescent="0.25">
      <c r="A24" s="396"/>
      <c r="B24" s="11" t="str">
        <f>'Main Menu'!B26</f>
        <v>SY 2008-2009</v>
      </c>
      <c r="C24" s="39"/>
      <c r="D24" s="39">
        <f>'Main Menu'!D26</f>
        <v>65</v>
      </c>
      <c r="E24" s="402"/>
      <c r="F24" s="404"/>
      <c r="G24" s="400"/>
      <c r="H24" s="394"/>
    </row>
    <row r="25" spans="1:16" x14ac:dyDescent="0.25">
      <c r="A25" s="396"/>
      <c r="B25" s="11" t="str">
        <f>'Main Menu'!B27</f>
        <v/>
      </c>
      <c r="C25" s="40"/>
      <c r="D25" s="63" t="str">
        <f>'Main Menu'!D27</f>
        <v/>
      </c>
      <c r="E25" s="402"/>
      <c r="F25" s="404"/>
      <c r="G25" s="400"/>
      <c r="H25" s="394"/>
      <c r="K25" t="s">
        <v>26</v>
      </c>
      <c r="P25" t="str">
        <f>IF(D25&gt;=95,"3","0")</f>
        <v>3</v>
      </c>
    </row>
    <row r="26" spans="1:16" x14ac:dyDescent="0.25">
      <c r="A26" s="396"/>
      <c r="B26" s="11" t="str">
        <f>'Main Menu'!B28</f>
        <v/>
      </c>
      <c r="C26" s="40"/>
      <c r="D26" s="63" t="str">
        <f>'Main Menu'!D28</f>
        <v/>
      </c>
      <c r="E26" s="402"/>
      <c r="F26" s="404"/>
      <c r="G26" s="400"/>
      <c r="H26" s="394"/>
      <c r="K26" t="s">
        <v>27</v>
      </c>
      <c r="P26" t="str">
        <f>IF(D26&gt;=95,"3","0")</f>
        <v>3</v>
      </c>
    </row>
    <row r="27" spans="1:16" x14ac:dyDescent="0.25">
      <c r="A27" s="396"/>
      <c r="B27" s="11" t="str">
        <f>'Main Menu'!B29</f>
        <v/>
      </c>
      <c r="C27" s="40"/>
      <c r="D27" s="63" t="str">
        <f>'Main Menu'!D29</f>
        <v/>
      </c>
      <c r="E27" s="402"/>
      <c r="F27" s="404"/>
      <c r="G27" s="400"/>
      <c r="H27" s="394"/>
      <c r="P27" t="str">
        <f>IF(D27&gt;=95,"3","0")</f>
        <v>3</v>
      </c>
    </row>
    <row r="28" spans="1:16" x14ac:dyDescent="0.25">
      <c r="A28" s="396"/>
      <c r="B28" s="116" t="s">
        <v>28</v>
      </c>
      <c r="C28" s="117"/>
      <c r="D28" s="118"/>
      <c r="E28" s="402"/>
      <c r="F28" s="405"/>
      <c r="G28" s="400"/>
      <c r="H28" s="394"/>
      <c r="P28">
        <f>(P25+P26+P27)/3</f>
        <v>3</v>
      </c>
    </row>
    <row r="29" spans="1:16" ht="30" x14ac:dyDescent="0.25">
      <c r="A29" s="396"/>
      <c r="B29" s="32" t="s">
        <v>6</v>
      </c>
      <c r="C29" s="53" t="s">
        <v>10</v>
      </c>
      <c r="D29" s="53" t="s">
        <v>71</v>
      </c>
      <c r="E29" s="402"/>
      <c r="F29" s="403" t="str">
        <f>IF(C34&gt;=5,"1",IF(C34&gt;=7,"2",IF(C34&gt;=10,"3","0")))</f>
        <v>0</v>
      </c>
      <c r="G29" s="400">
        <f>F29*0.0834</f>
        <v>0</v>
      </c>
      <c r="H29" s="394"/>
    </row>
    <row r="30" spans="1:16" hidden="1" x14ac:dyDescent="0.25">
      <c r="A30" s="396"/>
      <c r="B30" s="11" t="str">
        <f>'Main Menu'!B32</f>
        <v>SY 2008-2009</v>
      </c>
      <c r="C30" s="39"/>
      <c r="D30" s="39">
        <f>'Main Menu'!D32</f>
        <v>58</v>
      </c>
      <c r="E30" s="402"/>
      <c r="F30" s="404"/>
      <c r="G30" s="400"/>
      <c r="H30" s="394"/>
    </row>
    <row r="31" spans="1:16" x14ac:dyDescent="0.25">
      <c r="A31" s="396"/>
      <c r="B31" s="11" t="str">
        <f>'Main Menu'!B33</f>
        <v/>
      </c>
      <c r="C31" s="40"/>
      <c r="D31" s="63">
        <f>'Main Menu'!D33</f>
        <v>95</v>
      </c>
      <c r="E31" s="402"/>
      <c r="F31" s="404"/>
      <c r="G31" s="400"/>
      <c r="H31" s="394"/>
    </row>
    <row r="32" spans="1:16" x14ac:dyDescent="0.25">
      <c r="A32" s="396"/>
      <c r="B32" s="11" t="str">
        <f>'Main Menu'!B34</f>
        <v/>
      </c>
      <c r="C32" s="40">
        <f>(D32-D31)/D31*100</f>
        <v>1.0526315789473684</v>
      </c>
      <c r="D32" s="63">
        <f>'Main Menu'!D34</f>
        <v>96</v>
      </c>
      <c r="E32" s="402"/>
      <c r="F32" s="404"/>
      <c r="G32" s="400"/>
      <c r="H32" s="394"/>
    </row>
    <row r="33" spans="1:8" x14ac:dyDescent="0.25">
      <c r="A33" s="396"/>
      <c r="B33" s="11" t="str">
        <f>'Main Menu'!B35</f>
        <v/>
      </c>
      <c r="C33" s="40">
        <f>(D33-D32)/D32*100</f>
        <v>-12.791666666666668</v>
      </c>
      <c r="D33" s="63">
        <f>'Main Menu'!D35</f>
        <v>83.72</v>
      </c>
      <c r="E33" s="402"/>
      <c r="F33" s="404"/>
      <c r="G33" s="400"/>
      <c r="H33" s="394"/>
    </row>
    <row r="34" spans="1:8" x14ac:dyDescent="0.25">
      <c r="A34" s="396"/>
      <c r="B34" s="97" t="s">
        <v>28</v>
      </c>
      <c r="C34" s="72">
        <f>AVERAGE(C32:C33)</f>
        <v>-5.8695175438596499</v>
      </c>
      <c r="D34" s="40"/>
      <c r="E34" s="402"/>
      <c r="F34" s="405"/>
      <c r="G34" s="400"/>
      <c r="H34" s="395"/>
    </row>
    <row r="35" spans="1:8" ht="36" customHeight="1" x14ac:dyDescent="0.25">
      <c r="A35" s="396" t="s">
        <v>8</v>
      </c>
      <c r="B35" s="32" t="s">
        <v>7</v>
      </c>
      <c r="C35" s="64" t="s">
        <v>10</v>
      </c>
      <c r="D35" s="64" t="s">
        <v>7</v>
      </c>
      <c r="E35" s="402"/>
      <c r="F35" s="403" t="e">
        <f>IF(C40&gt;=7,"3",IF(C40&gt;=5,"2",IF(C40&gt;=2,"1","0")))</f>
        <v>#VALUE!</v>
      </c>
      <c r="G35" s="393" t="e">
        <f>F35*0.3</f>
        <v>#VALUE!</v>
      </c>
      <c r="H35" s="393" t="e">
        <f>G35</f>
        <v>#VALUE!</v>
      </c>
    </row>
    <row r="36" spans="1:8" hidden="1" x14ac:dyDescent="0.25">
      <c r="A36" s="396"/>
      <c r="B36" s="11" t="str">
        <f>'Main Menu'!B38</f>
        <v>SY 2008-2009</v>
      </c>
      <c r="C36" s="63"/>
      <c r="D36" s="63">
        <f>'Main Menu'!D38</f>
        <v>56</v>
      </c>
      <c r="E36" s="402"/>
      <c r="F36" s="404"/>
      <c r="G36" s="394"/>
      <c r="H36" s="394"/>
    </row>
    <row r="37" spans="1:8" ht="25.5" customHeight="1" x14ac:dyDescent="0.25">
      <c r="A37" s="396"/>
      <c r="B37" s="11" t="str">
        <f>'Main Menu'!B39</f>
        <v/>
      </c>
      <c r="C37" s="40"/>
      <c r="D37" s="63" t="str">
        <f>'Main Menu'!D39</f>
        <v/>
      </c>
      <c r="E37" s="402"/>
      <c r="F37" s="404"/>
      <c r="G37" s="394"/>
      <c r="H37" s="394"/>
    </row>
    <row r="38" spans="1:8" ht="27.75" customHeight="1" x14ac:dyDescent="0.25">
      <c r="A38" s="396"/>
      <c r="B38" s="11" t="str">
        <f>'Main Menu'!B40</f>
        <v/>
      </c>
      <c r="C38" s="40" t="e">
        <f>(D38-D37)/D37*100</f>
        <v>#VALUE!</v>
      </c>
      <c r="D38" s="63" t="str">
        <f>'Main Menu'!D40</f>
        <v/>
      </c>
      <c r="E38" s="402"/>
      <c r="F38" s="404"/>
      <c r="G38" s="394"/>
      <c r="H38" s="394"/>
    </row>
    <row r="39" spans="1:8" ht="25.5" customHeight="1" x14ac:dyDescent="0.25">
      <c r="A39" s="396"/>
      <c r="B39" s="11" t="str">
        <f>'Main Menu'!B41</f>
        <v/>
      </c>
      <c r="C39" s="40" t="e">
        <f>(D39-D38)/D38*100</f>
        <v>#VALUE!</v>
      </c>
      <c r="D39" s="63" t="str">
        <f>'Main Menu'!D41</f>
        <v/>
      </c>
      <c r="E39" s="402"/>
      <c r="F39" s="404"/>
      <c r="G39" s="394"/>
      <c r="H39" s="394"/>
    </row>
    <row r="40" spans="1:8" ht="25.5" customHeight="1" x14ac:dyDescent="0.25">
      <c r="A40" s="396"/>
      <c r="B40" s="97" t="s">
        <v>28</v>
      </c>
      <c r="C40" s="40" t="e">
        <f>AVERAGE(C38:C39)</f>
        <v>#VALUE!</v>
      </c>
      <c r="D40" s="72"/>
      <c r="E40" s="402"/>
      <c r="F40" s="405"/>
      <c r="G40" s="395"/>
      <c r="H40" s="395"/>
    </row>
    <row r="41" spans="1:8" ht="13.5" customHeight="1" x14ac:dyDescent="0.25">
      <c r="A41" s="389" t="s">
        <v>32</v>
      </c>
      <c r="B41" s="390"/>
      <c r="C41" s="390"/>
      <c r="D41" s="390"/>
      <c r="E41" s="391"/>
      <c r="F41" s="25"/>
      <c r="G41" s="24"/>
      <c r="H41" s="23" t="e">
        <f>SUM(H11:H40)</f>
        <v>#VALUE!</v>
      </c>
    </row>
    <row r="42" spans="1:8" ht="8.25" customHeight="1" x14ac:dyDescent="0.25">
      <c r="A42" s="20"/>
      <c r="C42" s="42"/>
      <c r="D42" s="26"/>
    </row>
    <row r="43" spans="1:8" ht="13.5" customHeight="1" x14ac:dyDescent="0.25">
      <c r="A43" s="392" t="s">
        <v>43</v>
      </c>
      <c r="B43" s="392"/>
      <c r="C43" s="392"/>
      <c r="D43" s="392"/>
      <c r="E43" s="392"/>
      <c r="F43" s="392"/>
      <c r="G43" s="392"/>
      <c r="H43" s="392"/>
    </row>
    <row r="44" spans="1:8" ht="22.5" customHeight="1" x14ac:dyDescent="0.25">
      <c r="A44" s="359" t="s">
        <v>44</v>
      </c>
      <c r="B44" s="359"/>
      <c r="C44" s="359"/>
      <c r="D44" s="359"/>
      <c r="E44" s="359"/>
      <c r="F44" s="359"/>
      <c r="G44" s="359"/>
      <c r="H44" s="359"/>
    </row>
    <row r="45" spans="1:8" ht="26.25" customHeight="1" x14ac:dyDescent="0.25">
      <c r="A45" s="377" t="s">
        <v>45</v>
      </c>
      <c r="B45" s="377"/>
      <c r="C45" s="378" t="s">
        <v>51</v>
      </c>
      <c r="D45" s="379"/>
      <c r="E45" s="377" t="s">
        <v>52</v>
      </c>
      <c r="F45" s="377"/>
      <c r="G45" s="381" t="s">
        <v>16</v>
      </c>
      <c r="H45" s="382"/>
    </row>
    <row r="46" spans="1:8" x14ac:dyDescent="0.25">
      <c r="A46" s="373" t="s">
        <v>46</v>
      </c>
      <c r="B46" s="373"/>
      <c r="C46" s="374">
        <v>0.3</v>
      </c>
      <c r="D46" s="375"/>
      <c r="E46" s="376">
        <f>'Document Analysis, Obs. Discuss'!AP71</f>
        <v>0.6</v>
      </c>
      <c r="F46" s="386"/>
      <c r="G46" s="387">
        <f>E46*0.3</f>
        <v>0.18</v>
      </c>
      <c r="H46" s="388"/>
    </row>
    <row r="47" spans="1:8" x14ac:dyDescent="0.25">
      <c r="A47" s="373" t="s">
        <v>47</v>
      </c>
      <c r="B47" s="373"/>
      <c r="C47" s="374">
        <v>0.3</v>
      </c>
      <c r="D47" s="375"/>
      <c r="E47" s="376">
        <f>'Document Analysis, Obs. Discuss'!AP72</f>
        <v>0</v>
      </c>
      <c r="F47" s="386"/>
      <c r="G47" s="387">
        <f>E47*0.3</f>
        <v>0</v>
      </c>
      <c r="H47" s="388"/>
    </row>
    <row r="48" spans="1:8" x14ac:dyDescent="0.25">
      <c r="A48" s="373" t="s">
        <v>48</v>
      </c>
      <c r="B48" s="373"/>
      <c r="C48" s="374">
        <v>0.25</v>
      </c>
      <c r="D48" s="375"/>
      <c r="E48" s="376">
        <f>'Document Analysis, Obs. Discuss'!AP73</f>
        <v>0</v>
      </c>
      <c r="F48" s="386"/>
      <c r="G48" s="387">
        <f>E48*0.25</f>
        <v>0</v>
      </c>
      <c r="H48" s="388"/>
    </row>
    <row r="49" spans="1:8" x14ac:dyDescent="0.25">
      <c r="A49" s="373" t="s">
        <v>49</v>
      </c>
      <c r="B49" s="373"/>
      <c r="C49" s="374">
        <v>0.15</v>
      </c>
      <c r="D49" s="375"/>
      <c r="E49" s="376">
        <f>'Document Analysis, Obs. Discuss'!AP74</f>
        <v>0</v>
      </c>
      <c r="F49" s="386"/>
      <c r="G49" s="387">
        <f>E49*0.15</f>
        <v>0</v>
      </c>
      <c r="H49" s="388"/>
    </row>
    <row r="50" spans="1:8" x14ac:dyDescent="0.25">
      <c r="A50" s="354" t="s">
        <v>50</v>
      </c>
      <c r="B50" s="355"/>
      <c r="C50" s="355"/>
      <c r="D50" s="355"/>
      <c r="E50" s="355"/>
      <c r="F50" s="356"/>
      <c r="G50" s="357">
        <f>SUM(G46:G49)</f>
        <v>0.18</v>
      </c>
      <c r="H50" s="358"/>
    </row>
    <row r="51" spans="1:8" s="50" customFormat="1" ht="12.75" customHeight="1" x14ac:dyDescent="0.25">
      <c r="A51" s="52" t="s">
        <v>33</v>
      </c>
      <c r="B51" s="45"/>
      <c r="C51" s="46" t="s">
        <v>34</v>
      </c>
      <c r="D51" s="47"/>
      <c r="E51" s="48"/>
      <c r="F51" s="48"/>
      <c r="G51" s="49"/>
      <c r="H51" s="49"/>
    </row>
    <row r="52" spans="1:8" s="50" customFormat="1" ht="12.75" customHeight="1" x14ac:dyDescent="0.25">
      <c r="A52" s="51"/>
      <c r="B52" s="45"/>
      <c r="C52" s="46" t="s">
        <v>35</v>
      </c>
      <c r="D52" s="47"/>
      <c r="E52" s="48"/>
      <c r="F52" s="48"/>
      <c r="G52" s="49"/>
      <c r="H52" s="49"/>
    </row>
    <row r="53" spans="1:8" s="50" customFormat="1" ht="12.75" customHeight="1" x14ac:dyDescent="0.25">
      <c r="A53" s="51"/>
      <c r="B53" s="45"/>
      <c r="C53" s="46" t="s">
        <v>36</v>
      </c>
      <c r="D53" s="47"/>
      <c r="E53" s="48"/>
      <c r="F53" s="48"/>
      <c r="G53" s="49"/>
      <c r="H53" s="49"/>
    </row>
    <row r="54" spans="1:8" ht="15.75" customHeight="1" x14ac:dyDescent="0.25">
      <c r="A54" s="21" t="s">
        <v>37</v>
      </c>
      <c r="B54" s="383" t="s">
        <v>38</v>
      </c>
      <c r="C54" s="384"/>
      <c r="D54" s="385"/>
      <c r="E54" s="383" t="s">
        <v>39</v>
      </c>
      <c r="F54" s="385"/>
    </row>
    <row r="55" spans="1:8" x14ac:dyDescent="0.25">
      <c r="B55" s="360" t="s">
        <v>40</v>
      </c>
      <c r="C55" s="361"/>
      <c r="D55" s="362"/>
      <c r="E55" s="360" t="s">
        <v>34</v>
      </c>
      <c r="F55" s="362"/>
    </row>
    <row r="56" spans="1:8" x14ac:dyDescent="0.25">
      <c r="B56" s="360" t="s">
        <v>41</v>
      </c>
      <c r="C56" s="361"/>
      <c r="D56" s="362"/>
      <c r="E56" s="360" t="s">
        <v>35</v>
      </c>
      <c r="F56" s="362"/>
    </row>
    <row r="57" spans="1:8" x14ac:dyDescent="0.25">
      <c r="B57" s="360" t="s">
        <v>42</v>
      </c>
      <c r="C57" s="361"/>
      <c r="D57" s="362"/>
      <c r="E57" s="360" t="s">
        <v>36</v>
      </c>
      <c r="F57" s="362"/>
    </row>
    <row r="58" spans="1:8" x14ac:dyDescent="0.25">
      <c r="B58" s="44"/>
      <c r="C58" s="44"/>
      <c r="D58" s="44"/>
      <c r="E58" s="44"/>
      <c r="F58" s="44"/>
    </row>
    <row r="59" spans="1:8" x14ac:dyDescent="0.25">
      <c r="B59" s="44"/>
      <c r="C59" s="44"/>
      <c r="D59" s="44"/>
      <c r="E59" s="44"/>
      <c r="F59" s="44"/>
    </row>
    <row r="60" spans="1:8" x14ac:dyDescent="0.25">
      <c r="B60" s="44"/>
      <c r="C60" s="44"/>
      <c r="D60" s="44"/>
      <c r="E60" s="44"/>
      <c r="F60" s="44"/>
    </row>
    <row r="61" spans="1:8" x14ac:dyDescent="0.25">
      <c r="B61" s="44"/>
      <c r="C61" s="44"/>
      <c r="D61" s="44"/>
      <c r="E61" s="44"/>
      <c r="F61" s="44"/>
    </row>
    <row r="62" spans="1:8" x14ac:dyDescent="0.25">
      <c r="B62" s="44"/>
      <c r="C62" s="44"/>
      <c r="D62" s="44"/>
      <c r="E62" s="44"/>
      <c r="F62" s="44"/>
    </row>
    <row r="63" spans="1:8" x14ac:dyDescent="0.25">
      <c r="B63" s="44"/>
      <c r="C63" s="44"/>
      <c r="D63" s="44"/>
      <c r="E63" s="44"/>
      <c r="F63" s="44"/>
    </row>
    <row r="65" spans="1:15" ht="19.5" customHeight="1" x14ac:dyDescent="0.25">
      <c r="A65" s="359" t="s">
        <v>53</v>
      </c>
      <c r="B65" s="359"/>
      <c r="C65" s="359"/>
      <c r="D65" s="359"/>
      <c r="E65" s="359"/>
      <c r="F65" s="359"/>
      <c r="G65" s="359"/>
      <c r="H65" s="359"/>
    </row>
    <row r="66" spans="1:15" ht="30" customHeight="1" x14ac:dyDescent="0.25">
      <c r="A66" s="377" t="s">
        <v>54</v>
      </c>
      <c r="B66" s="377"/>
      <c r="C66" s="378" t="s">
        <v>51</v>
      </c>
      <c r="D66" s="379"/>
      <c r="E66" s="377" t="s">
        <v>15</v>
      </c>
      <c r="F66" s="377"/>
      <c r="G66" s="381" t="s">
        <v>16</v>
      </c>
      <c r="H66" s="382"/>
    </row>
    <row r="67" spans="1:15" x14ac:dyDescent="0.25">
      <c r="A67" s="373" t="s">
        <v>55</v>
      </c>
      <c r="B67" s="373"/>
      <c r="C67" s="374">
        <v>0.6</v>
      </c>
      <c r="D67" s="375"/>
      <c r="E67" s="376" t="e">
        <f>H41</f>
        <v>#VALUE!</v>
      </c>
      <c r="F67" s="376"/>
      <c r="G67" s="365" t="e">
        <f>C67*E67</f>
        <v>#VALUE!</v>
      </c>
      <c r="H67" s="366"/>
      <c r="N67" t="s">
        <v>180</v>
      </c>
      <c r="O67" s="43" t="e">
        <f>E67</f>
        <v>#VALUE!</v>
      </c>
    </row>
    <row r="68" spans="1:15" x14ac:dyDescent="0.25">
      <c r="A68" s="373" t="s">
        <v>57</v>
      </c>
      <c r="B68" s="373"/>
      <c r="C68" s="374">
        <v>0.4</v>
      </c>
      <c r="D68" s="375"/>
      <c r="E68" s="380">
        <f>G50</f>
        <v>0.18</v>
      </c>
      <c r="F68" s="380"/>
      <c r="G68" s="365">
        <f>C68*E68</f>
        <v>7.1999999999999995E-2</v>
      </c>
      <c r="H68" s="366"/>
      <c r="N68" t="s">
        <v>181</v>
      </c>
      <c r="O68" s="43">
        <f>E68</f>
        <v>0.18</v>
      </c>
    </row>
    <row r="69" spans="1:15" x14ac:dyDescent="0.25">
      <c r="A69" s="354" t="s">
        <v>56</v>
      </c>
      <c r="B69" s="355"/>
      <c r="C69" s="355"/>
      <c r="D69" s="355"/>
      <c r="E69" s="355"/>
      <c r="F69" s="356"/>
      <c r="G69" s="357" t="e">
        <f>SUM(G67:G68)</f>
        <v>#VALUE!</v>
      </c>
      <c r="H69" s="358"/>
      <c r="N69" t="s">
        <v>182</v>
      </c>
      <c r="O69" s="43" t="e">
        <f>G69</f>
        <v>#VALUE!</v>
      </c>
    </row>
    <row r="70" spans="1:15" ht="9.75" customHeight="1" x14ac:dyDescent="0.25"/>
    <row r="71" spans="1:15" x14ac:dyDescent="0.25">
      <c r="A71" s="28" t="s">
        <v>33</v>
      </c>
    </row>
    <row r="72" spans="1:15" x14ac:dyDescent="0.25">
      <c r="B72" s="27" t="s">
        <v>58</v>
      </c>
    </row>
    <row r="73" spans="1:15" x14ac:dyDescent="0.25">
      <c r="B73" s="27" t="s">
        <v>59</v>
      </c>
    </row>
    <row r="74" spans="1:15" x14ac:dyDescent="0.25">
      <c r="B74" s="27" t="s">
        <v>60</v>
      </c>
    </row>
    <row r="76" spans="1:15" ht="19.5" customHeight="1" x14ac:dyDescent="0.25">
      <c r="A76" s="359" t="s">
        <v>61</v>
      </c>
      <c r="B76" s="359"/>
      <c r="C76" s="359"/>
      <c r="D76" s="359"/>
      <c r="E76" s="359"/>
      <c r="F76" s="359"/>
      <c r="G76" s="359"/>
      <c r="H76" s="359"/>
    </row>
    <row r="77" spans="1:15" ht="15.75" customHeight="1" x14ac:dyDescent="0.25">
      <c r="B77" s="367" t="s">
        <v>38</v>
      </c>
      <c r="C77" s="368"/>
      <c r="D77" s="369"/>
      <c r="E77" s="370" t="s">
        <v>39</v>
      </c>
      <c r="F77" s="370"/>
    </row>
    <row r="78" spans="1:15" x14ac:dyDescent="0.25">
      <c r="B78" s="360" t="s">
        <v>40</v>
      </c>
      <c r="C78" s="361"/>
      <c r="D78" s="362"/>
      <c r="E78" s="363" t="s">
        <v>62</v>
      </c>
      <c r="F78" s="363"/>
    </row>
    <row r="79" spans="1:15" x14ac:dyDescent="0.25">
      <c r="B79" s="360" t="s">
        <v>41</v>
      </c>
      <c r="C79" s="361"/>
      <c r="D79" s="362"/>
      <c r="E79" s="363" t="s">
        <v>63</v>
      </c>
      <c r="F79" s="363"/>
    </row>
    <row r="80" spans="1:15" x14ac:dyDescent="0.25">
      <c r="B80" s="360" t="s">
        <v>42</v>
      </c>
      <c r="C80" s="361"/>
      <c r="D80" s="362"/>
      <c r="E80" s="363" t="s">
        <v>64</v>
      </c>
      <c r="F80" s="363"/>
    </row>
    <row r="81" spans="1:8" x14ac:dyDescent="0.25">
      <c r="B81" s="44"/>
      <c r="C81" s="44"/>
      <c r="D81" s="44"/>
      <c r="E81" s="44"/>
      <c r="F81" s="44"/>
    </row>
    <row r="82" spans="1:8" ht="15" customHeight="1" x14ac:dyDescent="0.25">
      <c r="A82" s="55" t="s">
        <v>72</v>
      </c>
      <c r="B82" s="364" t="e">
        <f>IF(G69&lt;1.5,"Developing level- Structures and mechanisms with acceptable level and extent of community participation and impact on learning outcomes.",IF(G69&lt;2.5,"Maturing level - Introducing and sustaining continuous improvement process that integrates wider community participation and improve sinificantly performance and learning outcomes.",IF(G69&lt;3,"Advanced level - Ensuring the production of intended outputs/outcomes and meeting all standards of a system fully integrated in the local community and is self-renewing and self-sustaining.","")))</f>
        <v>#VALUE!</v>
      </c>
      <c r="C82" s="364"/>
      <c r="D82" s="364"/>
      <c r="E82" s="364"/>
      <c r="F82" s="364"/>
      <c r="G82" s="364"/>
      <c r="H82" s="364"/>
    </row>
    <row r="83" spans="1:8" x14ac:dyDescent="0.25">
      <c r="B83" s="364"/>
      <c r="C83" s="364"/>
      <c r="D83" s="364"/>
      <c r="E83" s="364"/>
      <c r="F83" s="364"/>
      <c r="G83" s="364"/>
      <c r="H83" s="364"/>
    </row>
    <row r="84" spans="1:8" x14ac:dyDescent="0.25">
      <c r="B84" s="364"/>
      <c r="C84" s="364"/>
      <c r="D84" s="364"/>
      <c r="E84" s="364"/>
      <c r="F84" s="364"/>
      <c r="G84" s="364"/>
      <c r="H84" s="364"/>
    </row>
    <row r="85" spans="1:8" x14ac:dyDescent="0.25">
      <c r="B85" s="364"/>
      <c r="C85" s="364"/>
      <c r="D85" s="364"/>
      <c r="E85" s="364"/>
      <c r="F85" s="364"/>
      <c r="G85" s="364"/>
      <c r="H85" s="364"/>
    </row>
    <row r="86" spans="1:8" x14ac:dyDescent="0.25">
      <c r="B86" s="61"/>
      <c r="C86" s="61"/>
      <c r="D86" s="61"/>
      <c r="E86" s="61"/>
      <c r="F86" s="61"/>
      <c r="G86" s="61"/>
      <c r="H86" s="61"/>
    </row>
    <row r="87" spans="1:8" x14ac:dyDescent="0.25">
      <c r="B87" s="61"/>
      <c r="C87" s="61"/>
      <c r="D87" s="61"/>
      <c r="E87" s="61"/>
      <c r="F87" s="61"/>
      <c r="G87" s="61"/>
      <c r="H87" s="61"/>
    </row>
    <row r="88" spans="1:8" x14ac:dyDescent="0.25">
      <c r="B88" s="61"/>
      <c r="C88" s="61"/>
      <c r="D88" s="61"/>
      <c r="E88" s="61"/>
      <c r="F88" s="61"/>
      <c r="G88" s="61"/>
      <c r="H88" s="61"/>
    </row>
    <row r="89" spans="1:8" x14ac:dyDescent="0.25">
      <c r="B89" s="61"/>
      <c r="C89" s="61"/>
      <c r="D89" s="61"/>
      <c r="E89" s="61"/>
      <c r="F89" s="61"/>
      <c r="G89" s="61"/>
      <c r="H89" s="61"/>
    </row>
    <row r="90" spans="1:8" x14ac:dyDescent="0.25">
      <c r="B90" s="61"/>
      <c r="C90" s="61"/>
      <c r="D90" s="61"/>
      <c r="E90" s="61"/>
      <c r="F90" s="61"/>
      <c r="G90" s="61"/>
      <c r="H90" s="61"/>
    </row>
    <row r="91" spans="1:8" x14ac:dyDescent="0.25">
      <c r="B91" s="61"/>
      <c r="C91" s="61"/>
      <c r="D91" s="61"/>
      <c r="E91" s="61"/>
      <c r="F91" s="61"/>
      <c r="G91" s="61"/>
      <c r="H91" s="61"/>
    </row>
    <row r="92" spans="1:8" x14ac:dyDescent="0.25">
      <c r="B92" s="61"/>
      <c r="C92" s="61"/>
      <c r="D92" s="61"/>
      <c r="E92" s="61"/>
      <c r="F92" s="61"/>
      <c r="G92" s="61"/>
      <c r="H92" s="61"/>
    </row>
    <row r="93" spans="1:8" x14ac:dyDescent="0.25">
      <c r="B93" s="61"/>
      <c r="C93" s="61"/>
      <c r="D93" s="61"/>
      <c r="E93" s="61"/>
      <c r="F93" s="61"/>
      <c r="G93" s="61"/>
      <c r="H93" s="61"/>
    </row>
    <row r="94" spans="1:8" x14ac:dyDescent="0.25">
      <c r="B94" s="61"/>
      <c r="C94" s="61"/>
      <c r="D94" s="61"/>
      <c r="E94" s="61"/>
      <c r="F94" s="61"/>
      <c r="G94" s="61"/>
      <c r="H94" s="61"/>
    </row>
    <row r="95" spans="1:8" x14ac:dyDescent="0.25">
      <c r="B95" s="61"/>
      <c r="C95" s="61"/>
      <c r="D95" s="61"/>
      <c r="E95" s="61"/>
      <c r="F95" s="61"/>
      <c r="G95" s="61"/>
      <c r="H95" s="61"/>
    </row>
    <row r="96" spans="1:8" x14ac:dyDescent="0.25">
      <c r="B96" s="61"/>
      <c r="C96" s="61"/>
      <c r="D96" s="61"/>
      <c r="E96" s="61"/>
      <c r="F96" s="61"/>
      <c r="G96" s="61"/>
      <c r="H96" s="61"/>
    </row>
    <row r="97" spans="1:8" x14ac:dyDescent="0.25">
      <c r="B97" s="61"/>
      <c r="C97" s="61"/>
      <c r="D97" s="61"/>
      <c r="E97" s="61"/>
      <c r="F97" s="61"/>
      <c r="G97" s="61"/>
      <c r="H97" s="61"/>
    </row>
    <row r="98" spans="1:8" x14ac:dyDescent="0.25">
      <c r="B98" s="61"/>
      <c r="C98" s="61"/>
      <c r="D98" s="61"/>
      <c r="E98" s="61"/>
      <c r="F98" s="61"/>
      <c r="G98" s="61"/>
      <c r="H98" s="61"/>
    </row>
    <row r="99" spans="1:8" x14ac:dyDescent="0.25">
      <c r="B99" s="59"/>
      <c r="C99" s="59"/>
      <c r="D99" s="59"/>
      <c r="E99" s="59"/>
      <c r="F99" s="59"/>
      <c r="G99" s="59"/>
      <c r="H99" s="59"/>
    </row>
    <row r="100" spans="1:8" x14ac:dyDescent="0.25">
      <c r="A100" s="22" t="s">
        <v>65</v>
      </c>
    </row>
    <row r="101" spans="1:8" x14ac:dyDescent="0.25">
      <c r="B101" s="353">
        <f>'Input Menu'!B51</f>
        <v>0</v>
      </c>
      <c r="C101" s="353"/>
      <c r="D101" s="99"/>
      <c r="E101" s="353">
        <f>'Input Menu'!B52</f>
        <v>0</v>
      </c>
      <c r="F101" s="353"/>
    </row>
    <row r="102" spans="1:8" x14ac:dyDescent="0.25">
      <c r="B102" s="351" t="s">
        <v>67</v>
      </c>
      <c r="C102" s="351"/>
      <c r="E102" s="351" t="s">
        <v>67</v>
      </c>
      <c r="F102" s="351"/>
    </row>
    <row r="105" spans="1:8" x14ac:dyDescent="0.25">
      <c r="B105" s="351">
        <f>'Input Menu'!B53</f>
        <v>0</v>
      </c>
      <c r="C105" s="351"/>
      <c r="E105" s="413">
        <f>'Input Menu'!B54</f>
        <v>0</v>
      </c>
      <c r="F105" s="413"/>
    </row>
    <row r="106" spans="1:8" x14ac:dyDescent="0.25">
      <c r="B106" s="351" t="s">
        <v>67</v>
      </c>
      <c r="C106" s="351"/>
      <c r="E106" s="351" t="s">
        <v>67</v>
      </c>
      <c r="F106" s="351"/>
    </row>
    <row r="107" spans="1:8" x14ac:dyDescent="0.25">
      <c r="E107" s="98"/>
      <c r="F107" s="98"/>
    </row>
    <row r="110" spans="1:8" x14ac:dyDescent="0.25">
      <c r="B110" s="351">
        <f>'Input Menu'!B50</f>
        <v>0</v>
      </c>
      <c r="C110" s="351"/>
      <c r="D110" s="351"/>
      <c r="E110" s="351"/>
      <c r="F110" s="351"/>
    </row>
    <row r="111" spans="1:8" x14ac:dyDescent="0.25">
      <c r="B111" s="351" t="s">
        <v>66</v>
      </c>
      <c r="C111" s="351"/>
      <c r="D111" s="351"/>
      <c r="E111" s="351"/>
      <c r="F111" s="351"/>
    </row>
    <row r="112" spans="1:8" ht="32.25" customHeight="1" x14ac:dyDescent="0.25">
      <c r="A112" s="102" t="e">
        <f>'Main Menu'!#REF!</f>
        <v>#REF!</v>
      </c>
      <c r="B112" s="102"/>
      <c r="C112" s="102"/>
    </row>
  </sheetData>
  <sheetProtection password="C542" sheet="1" objects="1" scenarios="1"/>
  <protectedRanges>
    <protectedRange sqref="E101 B101 B105 E105 B110" name="Range1"/>
  </protectedRanges>
  <customSheetViews>
    <customSheetView guid="{4A908606-4657-4E94-A24A-D00115F5FBC8}" scale="110" showPageBreaks="1" showGridLines="0" printArea="1" hiddenRows="1" hiddenColumns="1" state="hidden" view="pageBreakPreview">
      <selection activeCell="B17" sqref="B17"/>
      <pageMargins left="0.7" right="0.7" top="0.75" bottom="0.75" header="0.3" footer="0.3"/>
      <pageSetup paperSize="5" scale="90" orientation="portrait" horizontalDpi="4294967293" verticalDpi="4294967293" r:id="rId1"/>
    </customSheetView>
  </customSheetViews>
  <mergeCells count="98">
    <mergeCell ref="B110:F110"/>
    <mergeCell ref="B111:F111"/>
    <mergeCell ref="B102:C102"/>
    <mergeCell ref="E102:F102"/>
    <mergeCell ref="B105:C105"/>
    <mergeCell ref="E105:F105"/>
    <mergeCell ref="B106:C106"/>
    <mergeCell ref="E106:F106"/>
    <mergeCell ref="B101:C101"/>
    <mergeCell ref="E101:F101"/>
    <mergeCell ref="A69:F69"/>
    <mergeCell ref="G69:H69"/>
    <mergeCell ref="A76:H76"/>
    <mergeCell ref="B77:D77"/>
    <mergeCell ref="E77:F77"/>
    <mergeCell ref="B78:D78"/>
    <mergeCell ref="E78:F78"/>
    <mergeCell ref="B79:D79"/>
    <mergeCell ref="E79:F79"/>
    <mergeCell ref="B80:D80"/>
    <mergeCell ref="E80:F80"/>
    <mergeCell ref="B82:H85"/>
    <mergeCell ref="A67:B67"/>
    <mergeCell ref="C67:D67"/>
    <mergeCell ref="E67:F67"/>
    <mergeCell ref="G67:H67"/>
    <mergeCell ref="A68:B68"/>
    <mergeCell ref="C68:D68"/>
    <mergeCell ref="E68:F68"/>
    <mergeCell ref="G68:H68"/>
    <mergeCell ref="A66:B66"/>
    <mergeCell ref="C66:D66"/>
    <mergeCell ref="E66:F66"/>
    <mergeCell ref="G66:H66"/>
    <mergeCell ref="A50:F50"/>
    <mergeCell ref="G50:H50"/>
    <mergeCell ref="B54:D54"/>
    <mergeCell ref="E54:F54"/>
    <mergeCell ref="B55:D55"/>
    <mergeCell ref="E55:F55"/>
    <mergeCell ref="B56:D56"/>
    <mergeCell ref="E56:F56"/>
    <mergeCell ref="B57:D57"/>
    <mergeCell ref="E57:F57"/>
    <mergeCell ref="A65:H65"/>
    <mergeCell ref="A48:B48"/>
    <mergeCell ref="C48:D48"/>
    <mergeCell ref="E48:F48"/>
    <mergeCell ref="G48:H48"/>
    <mergeCell ref="A49:B49"/>
    <mergeCell ref="C49:D49"/>
    <mergeCell ref="E49:F49"/>
    <mergeCell ref="G49:H49"/>
    <mergeCell ref="A46:B46"/>
    <mergeCell ref="C46:D46"/>
    <mergeCell ref="E46:F46"/>
    <mergeCell ref="G46:H46"/>
    <mergeCell ref="A47:B47"/>
    <mergeCell ref="C47:D47"/>
    <mergeCell ref="E47:F47"/>
    <mergeCell ref="G47:H47"/>
    <mergeCell ref="A41:E41"/>
    <mergeCell ref="A43:H43"/>
    <mergeCell ref="A44:H44"/>
    <mergeCell ref="A45:B45"/>
    <mergeCell ref="C45:D45"/>
    <mergeCell ref="E45:F45"/>
    <mergeCell ref="G45:H45"/>
    <mergeCell ref="H35:H40"/>
    <mergeCell ref="A17:A34"/>
    <mergeCell ref="E17:E22"/>
    <mergeCell ref="F17:F22"/>
    <mergeCell ref="G17:G22"/>
    <mergeCell ref="H17:H34"/>
    <mergeCell ref="E23:E28"/>
    <mergeCell ref="F23:F28"/>
    <mergeCell ref="G23:G28"/>
    <mergeCell ref="E29:E34"/>
    <mergeCell ref="F29:F34"/>
    <mergeCell ref="G29:G34"/>
    <mergeCell ref="A35:A40"/>
    <mergeCell ref="E35:E40"/>
    <mergeCell ref="F35:F40"/>
    <mergeCell ref="G35:G40"/>
    <mergeCell ref="A8:H8"/>
    <mergeCell ref="B9:C9"/>
    <mergeCell ref="A11:A16"/>
    <mergeCell ref="E11:E16"/>
    <mergeCell ref="F11:F16"/>
    <mergeCell ref="G11:G16"/>
    <mergeCell ref="H11:H16"/>
    <mergeCell ref="B16:D16"/>
    <mergeCell ref="A1:H1"/>
    <mergeCell ref="A2:H2"/>
    <mergeCell ref="A3:H3"/>
    <mergeCell ref="A5:H5"/>
    <mergeCell ref="F6:H6"/>
    <mergeCell ref="B6:D6"/>
  </mergeCells>
  <conditionalFormatting sqref="C51">
    <cfRule type="iconSet" priority="1">
      <iconSet>
        <cfvo type="percent" val="0"/>
        <cfvo type="percent" val="33"/>
        <cfvo type="percent" val="67"/>
      </iconSet>
    </cfRule>
  </conditionalFormatting>
  <dataValidations count="1">
    <dataValidation allowBlank="1" showInputMessage="1" showErrorMessage="1" errorTitle="aye" sqref="B4:B111 B113:B1048576"/>
  </dataValidations>
  <pageMargins left="0.7" right="0.7" top="0.75" bottom="0.75" header="0.3" footer="0.3"/>
  <pageSetup paperSize="5" scale="90" orientation="portrait" horizontalDpi="4294967293" verticalDpi="4294967293"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Sheet23">
    <tabColor rgb="FFFF0000"/>
  </sheetPr>
  <dimension ref="A1:P113"/>
  <sheetViews>
    <sheetView showGridLines="0" view="pageBreakPreview" zoomScaleNormal="100" zoomScaleSheetLayoutView="100" workbookViewId="0">
      <selection sqref="A1:K114"/>
    </sheetView>
  </sheetViews>
  <sheetFormatPr defaultRowHeight="15" x14ac:dyDescent="0.25"/>
  <cols>
    <col min="1" max="1" width="12.7109375" style="95" customWidth="1"/>
    <col min="2" max="2" width="17.28515625" style="98" customWidth="1"/>
    <col min="3" max="3" width="9.140625" style="36" customWidth="1"/>
    <col min="4" max="4" width="12.85546875" style="98" customWidth="1"/>
    <col min="5" max="5" width="24.42578125" style="5" customWidth="1"/>
    <col min="6" max="6" width="8.42578125" style="5" customWidth="1"/>
    <col min="7" max="7" width="9.7109375" style="4" customWidth="1"/>
    <col min="8" max="8" width="10.140625" style="4" customWidth="1"/>
    <col min="9" max="9" width="8.85546875" hidden="1" customWidth="1"/>
    <col min="10" max="10" width="4.28515625" hidden="1" customWidth="1"/>
    <col min="11" max="11" width="5.5703125" hidden="1" customWidth="1"/>
    <col min="13" max="13" width="11.5703125" customWidth="1"/>
    <col min="14" max="14" width="2.5703125" customWidth="1"/>
    <col min="15" max="15" width="4.85546875" customWidth="1"/>
    <col min="16" max="16" width="9.140625" hidden="1" customWidth="1"/>
  </cols>
  <sheetData>
    <row r="1" spans="1:16" x14ac:dyDescent="0.25">
      <c r="A1" s="371" t="str">
        <f>'Main Menu'!A1:F1</f>
        <v>Department of Education</v>
      </c>
      <c r="B1" s="371"/>
      <c r="C1" s="371"/>
      <c r="D1" s="371"/>
      <c r="E1" s="371"/>
      <c r="F1" s="371"/>
      <c r="G1" s="371"/>
      <c r="H1" s="371"/>
    </row>
    <row r="2" spans="1:16" x14ac:dyDescent="0.25">
      <c r="A2" s="371" t="str">
        <f>'Main Menu'!A2:F2</f>
        <v>Region X</v>
      </c>
      <c r="B2" s="371"/>
      <c r="C2" s="371"/>
      <c r="D2" s="371"/>
      <c r="E2" s="371"/>
      <c r="F2" s="371"/>
      <c r="G2" s="371"/>
      <c r="H2" s="371"/>
    </row>
    <row r="3" spans="1:16" ht="16.5" customHeight="1" x14ac:dyDescent="0.25">
      <c r="A3" s="372" t="str">
        <f>'Main Menu'!A3:F3</f>
        <v/>
      </c>
      <c r="B3" s="372"/>
      <c r="C3" s="372"/>
      <c r="D3" s="372"/>
      <c r="E3" s="372"/>
      <c r="F3" s="372"/>
      <c r="G3" s="372"/>
      <c r="H3" s="372"/>
    </row>
    <row r="4" spans="1:16" ht="13.5" customHeight="1" x14ac:dyDescent="0.25"/>
    <row r="5" spans="1:16" ht="16.5" customHeight="1" x14ac:dyDescent="0.25">
      <c r="A5" s="406" t="s">
        <v>651</v>
      </c>
      <c r="B5" s="406"/>
      <c r="C5" s="406"/>
      <c r="D5" s="406"/>
      <c r="E5" s="406"/>
      <c r="F5" s="406"/>
      <c r="G5" s="406"/>
      <c r="H5" s="406"/>
    </row>
    <row r="6" spans="1:16" ht="16.5" customHeight="1" x14ac:dyDescent="0.25">
      <c r="A6" s="429">
        <f ca="1">NOW()</f>
        <v>43282.382074305555</v>
      </c>
      <c r="B6" s="429"/>
      <c r="C6" s="429"/>
      <c r="D6" s="429"/>
      <c r="E6" s="429"/>
      <c r="F6" s="429"/>
      <c r="G6" s="429"/>
      <c r="H6" s="429"/>
    </row>
    <row r="7" spans="1:16" ht="21.75" customHeight="1" x14ac:dyDescent="0.25">
      <c r="A7" s="95" t="s">
        <v>258</v>
      </c>
      <c r="B7" s="407" t="str">
        <f>'Input Menu'!B8:C8</f>
        <v/>
      </c>
      <c r="C7" s="407"/>
      <c r="D7" s="407"/>
      <c r="E7" s="18" t="s">
        <v>225</v>
      </c>
      <c r="F7" s="408" t="str">
        <f>'Main Menu'!B8</f>
        <v/>
      </c>
      <c r="G7" s="408"/>
      <c r="H7" s="408"/>
      <c r="K7" t="str">
        <f>B7</f>
        <v/>
      </c>
    </row>
    <row r="8" spans="1:16" ht="18" customHeight="1" x14ac:dyDescent="0.25">
      <c r="A8" s="95" t="s">
        <v>626</v>
      </c>
      <c r="B8" s="437" t="str">
        <f>'Input Menu'!B7:C7</f>
        <v/>
      </c>
      <c r="C8" s="437"/>
      <c r="D8" s="437"/>
      <c r="E8" s="18" t="s">
        <v>654</v>
      </c>
      <c r="F8" s="422">
        <f>'Input Menu'!K6</f>
        <v>0</v>
      </c>
      <c r="G8" s="422"/>
      <c r="H8" s="278"/>
    </row>
    <row r="9" spans="1:16" ht="18.75" customHeight="1" x14ac:dyDescent="0.25">
      <c r="A9" s="409" t="s">
        <v>31</v>
      </c>
      <c r="B9" s="409"/>
      <c r="C9" s="409"/>
      <c r="D9" s="409"/>
      <c r="E9" s="273" t="s">
        <v>661</v>
      </c>
      <c r="F9" s="425">
        <f>'Main Menu'!O72</f>
        <v>0</v>
      </c>
      <c r="G9" s="425"/>
      <c r="H9" s="425"/>
    </row>
    <row r="10" spans="1:16" s="2" customFormat="1" ht="27" customHeight="1" x14ac:dyDescent="0.25">
      <c r="A10" s="29" t="s">
        <v>2</v>
      </c>
      <c r="B10" s="410" t="s">
        <v>13</v>
      </c>
      <c r="C10" s="410"/>
      <c r="D10" s="96"/>
      <c r="E10" s="96" t="s">
        <v>14</v>
      </c>
      <c r="F10" s="96" t="s">
        <v>633</v>
      </c>
      <c r="G10" s="96" t="s">
        <v>15</v>
      </c>
      <c r="H10" s="31" t="s">
        <v>16</v>
      </c>
    </row>
    <row r="11" spans="1:16" s="2" customFormat="1" ht="2.25" customHeight="1" x14ac:dyDescent="0.25">
      <c r="A11" s="8"/>
      <c r="B11" s="9"/>
      <c r="C11" s="38"/>
      <c r="D11" s="9"/>
      <c r="E11" s="9"/>
      <c r="F11" s="14"/>
      <c r="G11" s="14"/>
      <c r="H11" s="19"/>
    </row>
    <row r="12" spans="1:16" ht="30" x14ac:dyDescent="0.25">
      <c r="A12" s="396" t="s">
        <v>3</v>
      </c>
      <c r="B12" s="32" t="s">
        <v>9</v>
      </c>
      <c r="C12" s="53" t="s">
        <v>10</v>
      </c>
      <c r="D12" s="54" t="s">
        <v>2433</v>
      </c>
      <c r="E12" s="402"/>
      <c r="F12" s="426">
        <f>P17</f>
        <v>3</v>
      </c>
      <c r="G12" s="393">
        <f>F12*0.45</f>
        <v>1.35</v>
      </c>
      <c r="H12" s="393">
        <f>G12</f>
        <v>1.35</v>
      </c>
    </row>
    <row r="13" spans="1:16" hidden="1" x14ac:dyDescent="0.25">
      <c r="A13" s="396"/>
      <c r="B13" s="11" t="str">
        <f>'Main Menu'!B14</f>
        <v>SY 2009-2010</v>
      </c>
      <c r="C13" s="39"/>
      <c r="D13" s="33">
        <f>'Main Menu'!D14</f>
        <v>990</v>
      </c>
      <c r="E13" s="402"/>
      <c r="F13" s="427"/>
      <c r="G13" s="394"/>
      <c r="H13" s="394"/>
    </row>
    <row r="14" spans="1:16" ht="18.75" customHeight="1" x14ac:dyDescent="0.25">
      <c r="A14" s="396"/>
      <c r="B14" s="11" t="str">
        <f>'Main Menu'!B15</f>
        <v/>
      </c>
      <c r="C14" s="40"/>
      <c r="D14" s="65" t="str">
        <f>'Main Menu'!F15</f>
        <v/>
      </c>
      <c r="E14" s="402"/>
      <c r="F14" s="427"/>
      <c r="G14" s="394"/>
      <c r="H14" s="394"/>
      <c r="K14" t="s">
        <v>17</v>
      </c>
      <c r="P14" t="str">
        <f>IF(D14&gt;=95,"3",IF(D14&gt;=90,"2",IF(D14&gt;=85,"1","0")))</f>
        <v>3</v>
      </c>
    </row>
    <row r="15" spans="1:16" ht="22.5" customHeight="1" x14ac:dyDescent="0.25">
      <c r="A15" s="396"/>
      <c r="B15" s="11" t="str">
        <f>'Main Menu'!B16</f>
        <v/>
      </c>
      <c r="C15" s="40"/>
      <c r="D15" s="65" t="str">
        <f>'Main Menu'!F16</f>
        <v/>
      </c>
      <c r="E15" s="402"/>
      <c r="F15" s="427"/>
      <c r="G15" s="394"/>
      <c r="H15" s="394"/>
      <c r="K15" t="s">
        <v>18</v>
      </c>
      <c r="P15" t="str">
        <f>IF(D15&gt;=95,"3",IF(D15&gt;=90,"2",IF(D15&gt;=85,"1","0")))</f>
        <v>3</v>
      </c>
    </row>
    <row r="16" spans="1:16" ht="19.5" customHeight="1" x14ac:dyDescent="0.25">
      <c r="A16" s="396"/>
      <c r="B16" s="11" t="str">
        <f>'Main Menu'!B17</f>
        <v/>
      </c>
      <c r="C16" s="40"/>
      <c r="D16" s="65" t="str">
        <f>'Main Menu'!F17</f>
        <v/>
      </c>
      <c r="E16" s="402"/>
      <c r="F16" s="427"/>
      <c r="G16" s="394"/>
      <c r="H16" s="394"/>
      <c r="K16" t="s">
        <v>19</v>
      </c>
      <c r="P16" t="str">
        <f>IF(D16&gt;=95,"3",IF(D16&gt;=90,"2",IF(D16&gt;=85,"1","0")))</f>
        <v>3</v>
      </c>
    </row>
    <row r="17" spans="1:16" ht="25.5" customHeight="1" x14ac:dyDescent="0.25">
      <c r="A17" s="396"/>
      <c r="B17" s="431"/>
      <c r="C17" s="432"/>
      <c r="D17" s="433"/>
      <c r="E17" s="402"/>
      <c r="F17" s="428"/>
      <c r="G17" s="395"/>
      <c r="H17" s="395"/>
      <c r="I17" s="35"/>
      <c r="K17" t="s">
        <v>20</v>
      </c>
      <c r="P17">
        <f>(P14+P15+P16)/3</f>
        <v>3</v>
      </c>
    </row>
    <row r="18" spans="1:16" ht="27" customHeight="1" x14ac:dyDescent="0.25">
      <c r="A18" s="396" t="s">
        <v>4</v>
      </c>
      <c r="B18" s="32" t="s">
        <v>11</v>
      </c>
      <c r="C18" s="53" t="s">
        <v>12</v>
      </c>
      <c r="D18" s="54" t="s">
        <v>631</v>
      </c>
      <c r="E18" s="397"/>
      <c r="F18" s="386" t="e">
        <f>IF(C23&lt;2,"3",IF(C23&lt;5,"2",IF(C23&lt;=5,"1","0")))</f>
        <v>#VALUE!</v>
      </c>
      <c r="G18" s="400" t="e">
        <f>F18*0.125</f>
        <v>#VALUE!</v>
      </c>
      <c r="H18" s="401" t="e">
        <f>SUM(G18:G35)</f>
        <v>#VALUE!</v>
      </c>
      <c r="K18" t="s">
        <v>21</v>
      </c>
    </row>
    <row r="19" spans="1:16" ht="15" hidden="1" customHeight="1" x14ac:dyDescent="0.25">
      <c r="A19" s="396"/>
      <c r="B19" s="11" t="str">
        <f>'Main Menu'!B20</f>
        <v>SY 2008-2009</v>
      </c>
      <c r="C19" s="39"/>
      <c r="D19" s="33">
        <f>'Main Menu'!D20</f>
        <v>0.02</v>
      </c>
      <c r="E19" s="398"/>
      <c r="F19" s="386"/>
      <c r="G19" s="400"/>
      <c r="H19" s="394"/>
      <c r="I19" s="43"/>
      <c r="J19" s="41"/>
    </row>
    <row r="20" spans="1:16" x14ac:dyDescent="0.25">
      <c r="A20" s="396"/>
      <c r="B20" s="11" t="str">
        <f>'Main Menu'!B21</f>
        <v/>
      </c>
      <c r="C20" s="40"/>
      <c r="D20" s="65" t="str">
        <f>'Main Menu'!D21</f>
        <v/>
      </c>
      <c r="E20" s="398"/>
      <c r="F20" s="386"/>
      <c r="G20" s="400"/>
      <c r="H20" s="394"/>
      <c r="I20" s="43"/>
      <c r="J20" s="40"/>
      <c r="K20" t="s">
        <v>22</v>
      </c>
    </row>
    <row r="21" spans="1:16" x14ac:dyDescent="0.25">
      <c r="A21" s="396"/>
      <c r="B21" s="11" t="str">
        <f>'Main Menu'!B22</f>
        <v/>
      </c>
      <c r="C21" s="40" t="e">
        <f>D21-D20</f>
        <v>#VALUE!</v>
      </c>
      <c r="D21" s="65" t="str">
        <f>'Main Menu'!D22</f>
        <v/>
      </c>
      <c r="E21" s="398"/>
      <c r="F21" s="386"/>
      <c r="G21" s="400"/>
      <c r="H21" s="394"/>
      <c r="I21" s="43"/>
      <c r="J21" s="40"/>
      <c r="K21" t="s">
        <v>23</v>
      </c>
    </row>
    <row r="22" spans="1:16" x14ac:dyDescent="0.25">
      <c r="A22" s="396"/>
      <c r="B22" s="11" t="str">
        <f>'Main Menu'!B23</f>
        <v/>
      </c>
      <c r="C22" s="40" t="e">
        <f>D22-D21</f>
        <v>#VALUE!</v>
      </c>
      <c r="D22" s="65" t="str">
        <f>'Main Menu'!D23</f>
        <v/>
      </c>
      <c r="E22" s="398"/>
      <c r="F22" s="386"/>
      <c r="G22" s="400"/>
      <c r="H22" s="394"/>
      <c r="I22" s="43"/>
      <c r="J22" s="40"/>
      <c r="K22" t="s">
        <v>24</v>
      </c>
    </row>
    <row r="23" spans="1:16" x14ac:dyDescent="0.25">
      <c r="A23" s="396"/>
      <c r="B23" s="97" t="s">
        <v>29</v>
      </c>
      <c r="C23" s="72" t="e">
        <f>AVERAGE(C21:C22)</f>
        <v>#VALUE!</v>
      </c>
      <c r="D23" s="66"/>
      <c r="E23" s="399"/>
      <c r="F23" s="386"/>
      <c r="G23" s="400"/>
      <c r="H23" s="394"/>
      <c r="I23" s="43"/>
      <c r="J23" s="41"/>
    </row>
    <row r="24" spans="1:16" ht="26.25" x14ac:dyDescent="0.25">
      <c r="A24" s="396"/>
      <c r="B24" s="32" t="s">
        <v>629</v>
      </c>
      <c r="C24" s="53" t="s">
        <v>12</v>
      </c>
      <c r="D24" s="53" t="s">
        <v>630</v>
      </c>
      <c r="E24" s="402"/>
      <c r="F24" s="386" t="e">
        <f>IF(C29&lt;2,"3",IF(C29&lt;5,"2",IF(C29&lt;=5,"1","0")))</f>
        <v>#VALUE!</v>
      </c>
      <c r="G24" s="400" t="e">
        <f>F24*0.125</f>
        <v>#VALUE!</v>
      </c>
      <c r="H24" s="394"/>
      <c r="K24" t="s">
        <v>25</v>
      </c>
    </row>
    <row r="25" spans="1:16" ht="15" hidden="1" customHeight="1" x14ac:dyDescent="0.25">
      <c r="A25" s="396"/>
      <c r="B25" s="11" t="str">
        <f>'Main Menu'!B26</f>
        <v>SY 2008-2009</v>
      </c>
      <c r="C25" s="39"/>
      <c r="D25" s="39">
        <f>'Main Menu'!D26</f>
        <v>65</v>
      </c>
      <c r="E25" s="402"/>
      <c r="F25" s="386"/>
      <c r="G25" s="400"/>
      <c r="H25" s="394"/>
    </row>
    <row r="26" spans="1:16" x14ac:dyDescent="0.25">
      <c r="A26" s="396"/>
      <c r="B26" s="11" t="str">
        <f>'Main Menu'!B27</f>
        <v/>
      </c>
      <c r="C26" s="40"/>
      <c r="D26" s="63" t="str">
        <f>'Main Menu'!D27</f>
        <v/>
      </c>
      <c r="E26" s="402"/>
      <c r="F26" s="386"/>
      <c r="G26" s="400"/>
      <c r="H26" s="394"/>
      <c r="K26" t="s">
        <v>26</v>
      </c>
    </row>
    <row r="27" spans="1:16" x14ac:dyDescent="0.25">
      <c r="A27" s="396"/>
      <c r="B27" s="11" t="str">
        <f>'Main Menu'!B28</f>
        <v/>
      </c>
      <c r="C27" s="40" t="e">
        <f>D27-D26</f>
        <v>#VALUE!</v>
      </c>
      <c r="D27" s="63" t="str">
        <f>'Main Menu'!D28</f>
        <v/>
      </c>
      <c r="E27" s="402"/>
      <c r="F27" s="386"/>
      <c r="G27" s="400"/>
      <c r="H27" s="394"/>
      <c r="K27" t="s">
        <v>27</v>
      </c>
    </row>
    <row r="28" spans="1:16" x14ac:dyDescent="0.25">
      <c r="A28" s="396"/>
      <c r="B28" s="11" t="str">
        <f>'Main Menu'!B29</f>
        <v/>
      </c>
      <c r="C28" s="40" t="e">
        <f>D28-D27</f>
        <v>#VALUE!</v>
      </c>
      <c r="D28" s="63" t="str">
        <f>'Main Menu'!D29</f>
        <v/>
      </c>
      <c r="E28" s="402"/>
      <c r="F28" s="386"/>
      <c r="G28" s="400"/>
      <c r="H28" s="394"/>
    </row>
    <row r="29" spans="1:16" x14ac:dyDescent="0.25">
      <c r="A29" s="396"/>
      <c r="B29" s="121" t="s">
        <v>639</v>
      </c>
      <c r="C29" s="71" t="e">
        <f>AVERAGE(C27:C28)</f>
        <v>#VALUE!</v>
      </c>
      <c r="D29" s="239"/>
      <c r="E29" s="402"/>
      <c r="F29" s="386"/>
      <c r="G29" s="400"/>
      <c r="H29" s="394"/>
    </row>
    <row r="30" spans="1:16" hidden="1" x14ac:dyDescent="0.25">
      <c r="A30" s="396"/>
      <c r="B30" s="32"/>
      <c r="C30" s="53"/>
      <c r="D30" s="53"/>
      <c r="E30" s="402"/>
      <c r="F30" s="403"/>
      <c r="G30" s="400"/>
      <c r="H30" s="394"/>
    </row>
    <row r="31" spans="1:16" hidden="1" x14ac:dyDescent="0.25">
      <c r="A31" s="396"/>
      <c r="B31" s="11"/>
      <c r="C31" s="39"/>
      <c r="D31" s="39"/>
      <c r="E31" s="402"/>
      <c r="F31" s="404"/>
      <c r="G31" s="400"/>
      <c r="H31" s="394"/>
    </row>
    <row r="32" spans="1:16" hidden="1" x14ac:dyDescent="0.25">
      <c r="A32" s="396"/>
      <c r="B32" s="11"/>
      <c r="C32" s="40"/>
      <c r="D32" s="63"/>
      <c r="E32" s="402"/>
      <c r="F32" s="404"/>
      <c r="G32" s="400"/>
      <c r="H32" s="394"/>
    </row>
    <row r="33" spans="1:15" hidden="1" x14ac:dyDescent="0.25">
      <c r="A33" s="396"/>
      <c r="B33" s="11"/>
      <c r="C33" s="40"/>
      <c r="D33" s="63"/>
      <c r="E33" s="402"/>
      <c r="F33" s="404"/>
      <c r="G33" s="400"/>
      <c r="H33" s="394"/>
    </row>
    <row r="34" spans="1:15" hidden="1" x14ac:dyDescent="0.25">
      <c r="A34" s="396"/>
      <c r="B34" s="11"/>
      <c r="C34" s="40"/>
      <c r="D34" s="63"/>
      <c r="E34" s="402"/>
      <c r="F34" s="404"/>
      <c r="G34" s="400"/>
      <c r="H34" s="394"/>
    </row>
    <row r="35" spans="1:15" hidden="1" x14ac:dyDescent="0.25">
      <c r="A35" s="396"/>
      <c r="B35" s="97"/>
      <c r="C35" s="72"/>
      <c r="D35" s="40"/>
      <c r="E35" s="402"/>
      <c r="F35" s="405"/>
      <c r="G35" s="400"/>
      <c r="H35" s="395"/>
    </row>
    <row r="36" spans="1:15" ht="36" customHeight="1" x14ac:dyDescent="0.25">
      <c r="A36" s="396" t="s">
        <v>8</v>
      </c>
      <c r="B36" s="32" t="s">
        <v>229</v>
      </c>
      <c r="C36" s="64" t="s">
        <v>10</v>
      </c>
      <c r="D36" s="64" t="s">
        <v>638</v>
      </c>
      <c r="E36" s="402"/>
      <c r="F36" s="426">
        <f>O41</f>
        <v>3</v>
      </c>
      <c r="G36" s="393">
        <f>F36*0.3</f>
        <v>0.89999999999999991</v>
      </c>
      <c r="H36" s="393">
        <f>G36</f>
        <v>0.89999999999999991</v>
      </c>
    </row>
    <row r="37" spans="1:15" hidden="1" x14ac:dyDescent="0.25">
      <c r="A37" s="396"/>
      <c r="B37" s="11" t="str">
        <f>'Main Menu'!B38</f>
        <v>SY 2008-2009</v>
      </c>
      <c r="C37" s="63"/>
      <c r="D37" s="63">
        <f>'Main Menu'!D38</f>
        <v>56</v>
      </c>
      <c r="E37" s="402"/>
      <c r="F37" s="427"/>
      <c r="G37" s="394"/>
      <c r="H37" s="394"/>
    </row>
    <row r="38" spans="1:15" ht="25.5" customHeight="1" x14ac:dyDescent="0.25">
      <c r="A38" s="396"/>
      <c r="B38" s="11" t="str">
        <f>'Main Menu'!B39</f>
        <v/>
      </c>
      <c r="C38" s="40"/>
      <c r="D38" s="63" t="str">
        <f>'Main Menu'!F39</f>
        <v/>
      </c>
      <c r="E38" s="402"/>
      <c r="F38" s="427"/>
      <c r="G38" s="394"/>
      <c r="H38" s="394"/>
      <c r="O38" t="str">
        <f>IF(D38&gt;=95,"3",IF(D38&gt;=90,"2",IF(D38&gt;=85,"1","0")))</f>
        <v>3</v>
      </c>
    </row>
    <row r="39" spans="1:15" ht="27.75" customHeight="1" x14ac:dyDescent="0.25">
      <c r="A39" s="396"/>
      <c r="B39" s="11" t="str">
        <f>'Main Menu'!B40</f>
        <v/>
      </c>
      <c r="C39" s="40"/>
      <c r="D39" s="63" t="str">
        <f>'Main Menu'!F40</f>
        <v/>
      </c>
      <c r="E39" s="402"/>
      <c r="F39" s="427"/>
      <c r="G39" s="394"/>
      <c r="H39" s="394"/>
      <c r="O39" t="str">
        <f>IF(D39&gt;=95,"3",IF(D39&gt;=90,"2",IF(D39&gt;=85,"1","0")))</f>
        <v>3</v>
      </c>
    </row>
    <row r="40" spans="1:15" ht="25.5" customHeight="1" x14ac:dyDescent="0.25">
      <c r="A40" s="396"/>
      <c r="B40" s="11" t="str">
        <f>'Main Menu'!B41</f>
        <v/>
      </c>
      <c r="C40" s="40"/>
      <c r="D40" s="63" t="str">
        <f>'Main Menu'!F41</f>
        <v/>
      </c>
      <c r="E40" s="402"/>
      <c r="F40" s="427"/>
      <c r="G40" s="394"/>
      <c r="H40" s="394"/>
      <c r="O40" t="str">
        <f>IF(D40&gt;=95,"3",IF(D40&gt;=90,"2",IF(D40&gt;=85,"1","0")))</f>
        <v>3</v>
      </c>
    </row>
    <row r="41" spans="1:15" ht="25.5" customHeight="1" x14ac:dyDescent="0.25">
      <c r="A41" s="396"/>
      <c r="B41" s="116" t="s">
        <v>28</v>
      </c>
      <c r="C41" s="118"/>
      <c r="D41" s="117"/>
      <c r="E41" s="402"/>
      <c r="F41" s="428"/>
      <c r="G41" s="395"/>
      <c r="H41" s="395"/>
      <c r="O41" s="43">
        <f>(O38+O39+O40)/3</f>
        <v>3</v>
      </c>
    </row>
    <row r="42" spans="1:15" ht="13.5" customHeight="1" x14ac:dyDescent="0.25">
      <c r="A42" s="389" t="s">
        <v>32</v>
      </c>
      <c r="B42" s="390"/>
      <c r="C42" s="390"/>
      <c r="D42" s="390"/>
      <c r="E42" s="391"/>
      <c r="F42" s="25"/>
      <c r="G42" s="24"/>
      <c r="H42" s="23" t="e">
        <f>SUM(H12:H41)</f>
        <v>#VALUE!</v>
      </c>
    </row>
    <row r="43" spans="1:15" ht="8.25" customHeight="1" x14ac:dyDescent="0.25">
      <c r="A43" s="20"/>
      <c r="C43" s="42"/>
      <c r="D43" s="26"/>
    </row>
    <row r="44" spans="1:15" ht="13.5" customHeight="1" x14ac:dyDescent="0.25">
      <c r="A44" s="392" t="s">
        <v>43</v>
      </c>
      <c r="B44" s="392"/>
      <c r="C44" s="392"/>
      <c r="D44" s="392"/>
      <c r="E44" s="392"/>
      <c r="F44" s="392"/>
      <c r="G44" s="392"/>
      <c r="H44" s="392"/>
    </row>
    <row r="45" spans="1:15" ht="22.5" customHeight="1" x14ac:dyDescent="0.25">
      <c r="A45" s="359" t="s">
        <v>44</v>
      </c>
      <c r="B45" s="359"/>
      <c r="C45" s="359"/>
      <c r="D45" s="359"/>
      <c r="E45" s="359"/>
      <c r="F45" s="359"/>
      <c r="G45" s="359"/>
      <c r="H45" s="359"/>
    </row>
    <row r="46" spans="1:15" ht="26.25" customHeight="1" x14ac:dyDescent="0.25">
      <c r="A46" s="377" t="s">
        <v>45</v>
      </c>
      <c r="B46" s="377"/>
      <c r="C46" s="378" t="s">
        <v>51</v>
      </c>
      <c r="D46" s="379"/>
      <c r="E46" s="377" t="s">
        <v>52</v>
      </c>
      <c r="F46" s="377"/>
      <c r="G46" s="381" t="s">
        <v>16</v>
      </c>
      <c r="H46" s="382"/>
    </row>
    <row r="47" spans="1:15" x14ac:dyDescent="0.25">
      <c r="A47" s="373" t="s">
        <v>46</v>
      </c>
      <c r="B47" s="373"/>
      <c r="C47" s="374">
        <v>0.3</v>
      </c>
      <c r="D47" s="375"/>
      <c r="E47" s="376">
        <f>'Document Analysis, Obs. Discuss'!AP71</f>
        <v>0.6</v>
      </c>
      <c r="F47" s="386"/>
      <c r="G47" s="387">
        <f>E47*0.3</f>
        <v>0.18</v>
      </c>
      <c r="H47" s="388"/>
    </row>
    <row r="48" spans="1:15" x14ac:dyDescent="0.25">
      <c r="A48" s="373" t="s">
        <v>47</v>
      </c>
      <c r="B48" s="373"/>
      <c r="C48" s="374">
        <v>0.3</v>
      </c>
      <c r="D48" s="375"/>
      <c r="E48" s="376">
        <f>'Document Analysis, Obs. Discuss'!AP72</f>
        <v>0</v>
      </c>
      <c r="F48" s="386"/>
      <c r="G48" s="387">
        <f>E48*0.3</f>
        <v>0</v>
      </c>
      <c r="H48" s="388"/>
    </row>
    <row r="49" spans="1:8" x14ac:dyDescent="0.25">
      <c r="A49" s="373" t="s">
        <v>48</v>
      </c>
      <c r="B49" s="373"/>
      <c r="C49" s="374">
        <v>0.25</v>
      </c>
      <c r="D49" s="375"/>
      <c r="E49" s="376">
        <f>'Document Analysis, Obs. Discuss'!AP73</f>
        <v>0</v>
      </c>
      <c r="F49" s="386"/>
      <c r="G49" s="387">
        <f>E49*0.25</f>
        <v>0</v>
      </c>
      <c r="H49" s="388"/>
    </row>
    <row r="50" spans="1:8" x14ac:dyDescent="0.25">
      <c r="A50" s="373" t="s">
        <v>49</v>
      </c>
      <c r="B50" s="373"/>
      <c r="C50" s="374">
        <v>0.15</v>
      </c>
      <c r="D50" s="375"/>
      <c r="E50" s="376">
        <f>'Document Analysis, Obs. Discuss'!AP74</f>
        <v>0</v>
      </c>
      <c r="F50" s="386"/>
      <c r="G50" s="387">
        <f>E50*0.15</f>
        <v>0</v>
      </c>
      <c r="H50" s="388"/>
    </row>
    <row r="51" spans="1:8" x14ac:dyDescent="0.25">
      <c r="A51" s="261" t="s">
        <v>50</v>
      </c>
      <c r="B51" s="262"/>
      <c r="C51" s="417">
        <v>1</v>
      </c>
      <c r="D51" s="356"/>
      <c r="E51" s="262"/>
      <c r="F51" s="263"/>
      <c r="G51" s="357">
        <f>SUM(G47:G50)</f>
        <v>0.18</v>
      </c>
      <c r="H51" s="358"/>
    </row>
    <row r="52" spans="1:8" s="50" customFormat="1" ht="12.75" customHeight="1" x14ac:dyDescent="0.25">
      <c r="A52" s="52" t="s">
        <v>33</v>
      </c>
      <c r="B52" s="45"/>
      <c r="C52" s="46" t="s">
        <v>34</v>
      </c>
      <c r="D52" s="47"/>
      <c r="E52" s="48"/>
      <c r="F52" s="48"/>
      <c r="G52" s="49"/>
      <c r="H52" s="49"/>
    </row>
    <row r="53" spans="1:8" s="50" customFormat="1" ht="12.75" customHeight="1" x14ac:dyDescent="0.25">
      <c r="A53" s="51"/>
      <c r="B53" s="45"/>
      <c r="C53" s="46" t="s">
        <v>35</v>
      </c>
      <c r="D53" s="47"/>
      <c r="E53" s="48"/>
      <c r="F53" s="48"/>
      <c r="G53" s="49"/>
      <c r="H53" s="49"/>
    </row>
    <row r="54" spans="1:8" s="50" customFormat="1" ht="12.75" customHeight="1" x14ac:dyDescent="0.25">
      <c r="A54" s="51"/>
      <c r="B54" s="45"/>
      <c r="C54" s="46" t="s">
        <v>36</v>
      </c>
      <c r="D54" s="47"/>
      <c r="E54" s="48"/>
      <c r="F54" s="48"/>
      <c r="G54" s="49"/>
      <c r="H54" s="49"/>
    </row>
    <row r="55" spans="1:8" ht="15.75" customHeight="1" x14ac:dyDescent="0.25">
      <c r="A55" s="21" t="s">
        <v>37</v>
      </c>
      <c r="B55" s="383" t="s">
        <v>38</v>
      </c>
      <c r="C55" s="384"/>
      <c r="D55" s="385"/>
      <c r="E55" s="383" t="s">
        <v>39</v>
      </c>
      <c r="F55" s="385"/>
    </row>
    <row r="56" spans="1:8" x14ac:dyDescent="0.25">
      <c r="B56" s="360" t="s">
        <v>40</v>
      </c>
      <c r="C56" s="361"/>
      <c r="D56" s="362"/>
      <c r="E56" s="360" t="s">
        <v>34</v>
      </c>
      <c r="F56" s="362"/>
    </row>
    <row r="57" spans="1:8" x14ac:dyDescent="0.25">
      <c r="B57" s="360" t="s">
        <v>41</v>
      </c>
      <c r="C57" s="361"/>
      <c r="D57" s="362"/>
      <c r="E57" s="360" t="s">
        <v>35</v>
      </c>
      <c r="F57" s="362"/>
    </row>
    <row r="58" spans="1:8" x14ac:dyDescent="0.25">
      <c r="B58" s="360" t="s">
        <v>42</v>
      </c>
      <c r="C58" s="361"/>
      <c r="D58" s="362"/>
      <c r="E58" s="360" t="s">
        <v>36</v>
      </c>
      <c r="F58" s="362"/>
    </row>
    <row r="59" spans="1:8" x14ac:dyDescent="0.25">
      <c r="B59" s="44"/>
      <c r="C59" s="44"/>
      <c r="D59" s="44"/>
      <c r="E59" s="44"/>
      <c r="F59" s="44"/>
    </row>
    <row r="60" spans="1:8" x14ac:dyDescent="0.25">
      <c r="B60" s="44"/>
      <c r="C60" s="44"/>
      <c r="D60" s="44"/>
      <c r="E60" s="44"/>
      <c r="F60" s="44"/>
    </row>
    <row r="61" spans="1:8" x14ac:dyDescent="0.25">
      <c r="B61" s="44"/>
      <c r="C61" s="44"/>
      <c r="D61" s="44"/>
      <c r="E61" s="44"/>
      <c r="F61" s="44"/>
    </row>
    <row r="62" spans="1:8" x14ac:dyDescent="0.25">
      <c r="B62" s="44"/>
      <c r="C62" s="44"/>
      <c r="D62" s="44"/>
      <c r="E62" s="44"/>
      <c r="F62" s="44"/>
    </row>
    <row r="63" spans="1:8" x14ac:dyDescent="0.25">
      <c r="B63" s="44"/>
      <c r="C63" s="44"/>
      <c r="D63" s="44"/>
      <c r="E63" s="44"/>
      <c r="F63" s="44"/>
    </row>
    <row r="64" spans="1:8" x14ac:dyDescent="0.25">
      <c r="B64" s="44"/>
      <c r="C64" s="44"/>
      <c r="D64" s="44"/>
      <c r="E64" s="44"/>
      <c r="F64" s="44"/>
    </row>
    <row r="66" spans="1:15" ht="19.5" customHeight="1" x14ac:dyDescent="0.25">
      <c r="A66" s="359" t="s">
        <v>53</v>
      </c>
      <c r="B66" s="359"/>
      <c r="C66" s="359"/>
      <c r="D66" s="359"/>
      <c r="E66" s="359"/>
      <c r="F66" s="359"/>
      <c r="G66" s="359"/>
      <c r="H66" s="359"/>
    </row>
    <row r="67" spans="1:15" ht="30" customHeight="1" x14ac:dyDescent="0.25">
      <c r="A67" s="377" t="s">
        <v>54</v>
      </c>
      <c r="B67" s="377"/>
      <c r="C67" s="378" t="s">
        <v>51</v>
      </c>
      <c r="D67" s="379"/>
      <c r="E67" s="377" t="s">
        <v>15</v>
      </c>
      <c r="F67" s="377"/>
      <c r="G67" s="381" t="s">
        <v>16</v>
      </c>
      <c r="H67" s="382"/>
    </row>
    <row r="68" spans="1:15" x14ac:dyDescent="0.25">
      <c r="A68" s="373" t="s">
        <v>55</v>
      </c>
      <c r="B68" s="373"/>
      <c r="C68" s="374">
        <v>0.6</v>
      </c>
      <c r="D68" s="375"/>
      <c r="E68" s="376" t="e">
        <f>H42</f>
        <v>#VALUE!</v>
      </c>
      <c r="F68" s="376"/>
      <c r="G68" s="365" t="e">
        <f>C68*E68</f>
        <v>#VALUE!</v>
      </c>
      <c r="H68" s="366"/>
      <c r="N68" t="s">
        <v>180</v>
      </c>
      <c r="O68" s="43" t="e">
        <f>E68</f>
        <v>#VALUE!</v>
      </c>
    </row>
    <row r="69" spans="1:15" x14ac:dyDescent="0.25">
      <c r="A69" s="373" t="s">
        <v>57</v>
      </c>
      <c r="B69" s="373"/>
      <c r="C69" s="374">
        <v>0.4</v>
      </c>
      <c r="D69" s="375"/>
      <c r="E69" s="380">
        <f>G51</f>
        <v>0.18</v>
      </c>
      <c r="F69" s="380"/>
      <c r="G69" s="365">
        <f>C69*E69</f>
        <v>7.1999999999999995E-2</v>
      </c>
      <c r="H69" s="366"/>
      <c r="N69" t="s">
        <v>181</v>
      </c>
      <c r="O69" s="43">
        <f>E69</f>
        <v>0.18</v>
      </c>
    </row>
    <row r="70" spans="1:15" x14ac:dyDescent="0.25">
      <c r="A70" s="261" t="s">
        <v>56</v>
      </c>
      <c r="B70" s="262"/>
      <c r="C70" s="436">
        <v>1</v>
      </c>
      <c r="D70" s="355"/>
      <c r="E70" s="262"/>
      <c r="F70" s="263"/>
      <c r="G70" s="357" t="e">
        <f>SUM(G68:G69)</f>
        <v>#VALUE!</v>
      </c>
      <c r="H70" s="358"/>
      <c r="N70" t="s">
        <v>182</v>
      </c>
      <c r="O70" s="43" t="e">
        <f>G70</f>
        <v>#VALUE!</v>
      </c>
    </row>
    <row r="71" spans="1:15" ht="3" customHeight="1" x14ac:dyDescent="0.25"/>
    <row r="72" spans="1:15" hidden="1" x14ac:dyDescent="0.25">
      <c r="A72" s="28"/>
    </row>
    <row r="73" spans="1:15" hidden="1" x14ac:dyDescent="0.25">
      <c r="B73" s="27"/>
    </row>
    <row r="74" spans="1:15" hidden="1" x14ac:dyDescent="0.25">
      <c r="B74" s="27"/>
    </row>
    <row r="75" spans="1:15" hidden="1" x14ac:dyDescent="0.25">
      <c r="B75" s="27"/>
    </row>
    <row r="77" spans="1:15" ht="19.5" customHeight="1" x14ac:dyDescent="0.25">
      <c r="A77" s="359" t="s">
        <v>61</v>
      </c>
      <c r="B77" s="359"/>
      <c r="C77" s="359"/>
      <c r="D77" s="359"/>
      <c r="E77" s="359"/>
      <c r="F77" s="359"/>
      <c r="G77" s="359"/>
      <c r="H77" s="359"/>
    </row>
    <row r="78" spans="1:15" ht="15.75" customHeight="1" x14ac:dyDescent="0.25">
      <c r="B78" s="367" t="s">
        <v>38</v>
      </c>
      <c r="C78" s="368"/>
      <c r="D78" s="369"/>
      <c r="E78" s="370" t="s">
        <v>39</v>
      </c>
      <c r="F78" s="370"/>
      <c r="G78" s="370" t="s">
        <v>647</v>
      </c>
      <c r="H78" s="370"/>
    </row>
    <row r="79" spans="1:15" x14ac:dyDescent="0.25">
      <c r="B79" s="360" t="s">
        <v>40</v>
      </c>
      <c r="C79" s="361"/>
      <c r="D79" s="362"/>
      <c r="E79" s="363" t="s">
        <v>62</v>
      </c>
      <c r="F79" s="363"/>
      <c r="G79" s="363" t="s">
        <v>648</v>
      </c>
      <c r="H79" s="363"/>
    </row>
    <row r="80" spans="1:15" x14ac:dyDescent="0.25">
      <c r="B80" s="360" t="s">
        <v>41</v>
      </c>
      <c r="C80" s="361"/>
      <c r="D80" s="362"/>
      <c r="E80" s="363" t="s">
        <v>63</v>
      </c>
      <c r="F80" s="363"/>
      <c r="G80" s="363" t="s">
        <v>649</v>
      </c>
      <c r="H80" s="363"/>
    </row>
    <row r="81" spans="1:8" x14ac:dyDescent="0.25">
      <c r="B81" s="360" t="s">
        <v>42</v>
      </c>
      <c r="C81" s="361"/>
      <c r="D81" s="362"/>
      <c r="E81" s="363" t="s">
        <v>64</v>
      </c>
      <c r="F81" s="363"/>
      <c r="G81" s="363" t="s">
        <v>650</v>
      </c>
      <c r="H81" s="363"/>
    </row>
    <row r="82" spans="1:8" x14ac:dyDescent="0.25">
      <c r="B82" s="44"/>
      <c r="C82" s="44"/>
      <c r="D82" s="44"/>
      <c r="E82" s="44"/>
      <c r="F82" s="44"/>
    </row>
    <row r="83" spans="1:8" ht="15" customHeight="1" x14ac:dyDescent="0.25">
      <c r="A83" s="55"/>
      <c r="B83" s="364"/>
      <c r="C83" s="364"/>
      <c r="D83" s="364"/>
      <c r="E83" s="364"/>
      <c r="F83" s="364"/>
      <c r="G83" s="364"/>
      <c r="H83" s="364"/>
    </row>
    <row r="84" spans="1:8" x14ac:dyDescent="0.25">
      <c r="B84" s="364"/>
      <c r="C84" s="364"/>
      <c r="D84" s="364"/>
      <c r="E84" s="364"/>
      <c r="F84" s="364"/>
      <c r="G84" s="364"/>
      <c r="H84" s="364"/>
    </row>
    <row r="85" spans="1:8" x14ac:dyDescent="0.25">
      <c r="B85" s="364"/>
      <c r="C85" s="364"/>
      <c r="D85" s="364"/>
      <c r="E85" s="364"/>
      <c r="F85" s="364"/>
      <c r="G85" s="364"/>
      <c r="H85" s="364"/>
    </row>
    <row r="86" spans="1:8" x14ac:dyDescent="0.25">
      <c r="B86" s="364"/>
      <c r="C86" s="364"/>
      <c r="D86" s="364"/>
      <c r="E86" s="364"/>
      <c r="F86" s="364"/>
      <c r="G86" s="364"/>
      <c r="H86" s="364"/>
    </row>
    <row r="87" spans="1:8" x14ac:dyDescent="0.25">
      <c r="B87" s="61"/>
      <c r="C87" s="61"/>
      <c r="D87" s="61"/>
      <c r="E87" s="61"/>
      <c r="F87" s="61"/>
      <c r="G87" s="61"/>
      <c r="H87" s="61"/>
    </row>
    <row r="88" spans="1:8" x14ac:dyDescent="0.25">
      <c r="B88" s="61"/>
      <c r="C88" s="61"/>
      <c r="D88" s="61"/>
      <c r="E88" s="61"/>
      <c r="F88" s="61"/>
      <c r="G88" s="61"/>
      <c r="H88" s="61"/>
    </row>
    <row r="89" spans="1:8" x14ac:dyDescent="0.25">
      <c r="B89" s="61"/>
      <c r="C89" s="61"/>
      <c r="D89" s="61"/>
      <c r="E89" s="61"/>
      <c r="F89" s="61"/>
      <c r="G89" s="61"/>
      <c r="H89" s="61"/>
    </row>
    <row r="90" spans="1:8" x14ac:dyDescent="0.25">
      <c r="B90" s="61"/>
      <c r="C90" s="61"/>
      <c r="D90" s="61"/>
      <c r="E90" s="61"/>
      <c r="F90" s="61"/>
      <c r="G90" s="61"/>
      <c r="H90" s="61"/>
    </row>
    <row r="91" spans="1:8" x14ac:dyDescent="0.25">
      <c r="B91" s="61"/>
      <c r="C91" s="61"/>
      <c r="D91" s="61"/>
      <c r="E91" s="61"/>
      <c r="F91" s="61"/>
      <c r="G91" s="61"/>
      <c r="H91" s="61"/>
    </row>
    <row r="92" spans="1:8" x14ac:dyDescent="0.25">
      <c r="B92" s="61"/>
      <c r="C92" s="61"/>
      <c r="D92" s="61"/>
      <c r="E92" s="61"/>
      <c r="F92" s="61"/>
      <c r="G92" s="61"/>
      <c r="H92" s="61"/>
    </row>
    <row r="93" spans="1:8" x14ac:dyDescent="0.25">
      <c r="B93" s="61"/>
      <c r="C93" s="61"/>
      <c r="D93" s="61"/>
      <c r="E93" s="61"/>
      <c r="F93" s="61"/>
      <c r="G93" s="61"/>
      <c r="H93" s="61"/>
    </row>
    <row r="94" spans="1:8" ht="8.25" customHeight="1" x14ac:dyDescent="0.25">
      <c r="B94" s="61"/>
      <c r="C94" s="61"/>
      <c r="D94" s="61"/>
      <c r="E94" s="61"/>
      <c r="F94" s="61"/>
      <c r="G94" s="61"/>
      <c r="H94" s="61"/>
    </row>
    <row r="95" spans="1:8" hidden="1" x14ac:dyDescent="0.25">
      <c r="B95" s="61"/>
      <c r="C95" s="61"/>
      <c r="D95" s="61"/>
      <c r="E95" s="61"/>
      <c r="F95" s="61"/>
      <c r="G95" s="61"/>
      <c r="H95" s="61"/>
    </row>
    <row r="96" spans="1:8" hidden="1" x14ac:dyDescent="0.25">
      <c r="B96" s="61"/>
      <c r="C96" s="61"/>
      <c r="D96" s="61"/>
      <c r="E96" s="61"/>
      <c r="F96" s="61"/>
      <c r="G96" s="61"/>
      <c r="H96" s="61"/>
    </row>
    <row r="97" spans="1:8" hidden="1" x14ac:dyDescent="0.25">
      <c r="B97" s="61"/>
      <c r="C97" s="61"/>
      <c r="D97" s="61"/>
      <c r="E97" s="61"/>
      <c r="F97" s="61"/>
      <c r="G97" s="61"/>
      <c r="H97" s="61"/>
    </row>
    <row r="98" spans="1:8" ht="5.25" customHeight="1" x14ac:dyDescent="0.25">
      <c r="B98" s="61"/>
      <c r="C98" s="61"/>
      <c r="D98" s="61"/>
      <c r="E98" s="61"/>
      <c r="F98" s="61"/>
      <c r="G98" s="61"/>
      <c r="H98" s="61"/>
    </row>
    <row r="99" spans="1:8" ht="93" customHeight="1" x14ac:dyDescent="0.25">
      <c r="A99" s="253" t="s">
        <v>72</v>
      </c>
      <c r="B99" s="414" t="e">
        <f>IF(G70&lt;1.5,"Developing level- Structures and mechanisms with acceptable level and extent of community participation and impact on learning outcomes.",IF(G70&lt;2.5,"Maturing level - Introducing and sustaining continuous improvement process that integrates wider community participation and improve sinificantly performance and learning outcomes.",IF(G70&lt;3,"Advanced level - Ensuring the production of intended outputs/outcomes and meeting all standards of a system fully integrated in the local community and is self-renewing and self-sustaining.","")))</f>
        <v>#VALUE!</v>
      </c>
      <c r="C99" s="414"/>
      <c r="D99" s="414"/>
      <c r="E99" s="414"/>
      <c r="F99" s="414"/>
      <c r="G99" s="414"/>
      <c r="H99" s="414"/>
    </row>
    <row r="100" spans="1:8" ht="99" customHeight="1" x14ac:dyDescent="0.25">
      <c r="A100" s="253" t="s">
        <v>646</v>
      </c>
      <c r="B100" s="414">
        <f>'Main Menu'!B56:H56</f>
        <v>0</v>
      </c>
      <c r="C100" s="414"/>
      <c r="D100" s="414"/>
      <c r="E100" s="414"/>
      <c r="F100" s="414"/>
      <c r="G100" s="414"/>
      <c r="H100" s="414"/>
    </row>
    <row r="101" spans="1:8" x14ac:dyDescent="0.25">
      <c r="A101" s="22" t="s">
        <v>65</v>
      </c>
    </row>
    <row r="102" spans="1:8" x14ac:dyDescent="0.25">
      <c r="B102" s="353">
        <f>'Input Menu'!B51</f>
        <v>0</v>
      </c>
      <c r="C102" s="353"/>
      <c r="D102" s="99"/>
      <c r="E102" s="353">
        <f>'Input Menu'!B52</f>
        <v>0</v>
      </c>
      <c r="F102" s="353"/>
    </row>
    <row r="103" spans="1:8" x14ac:dyDescent="0.25">
      <c r="B103" s="351" t="s">
        <v>67</v>
      </c>
      <c r="C103" s="351"/>
      <c r="E103" s="351" t="s">
        <v>67</v>
      </c>
      <c r="F103" s="351"/>
    </row>
    <row r="106" spans="1:8" x14ac:dyDescent="0.25">
      <c r="B106" s="351">
        <f>'Input Menu'!B53</f>
        <v>0</v>
      </c>
      <c r="C106" s="351"/>
      <c r="E106" s="352">
        <f>'Input Menu'!B54</f>
        <v>0</v>
      </c>
      <c r="F106" s="352"/>
    </row>
    <row r="107" spans="1:8" x14ac:dyDescent="0.25">
      <c r="B107" s="351" t="s">
        <v>67</v>
      </c>
      <c r="C107" s="351"/>
      <c r="E107" s="351" t="s">
        <v>67</v>
      </c>
      <c r="F107" s="351"/>
    </row>
    <row r="108" spans="1:8" x14ac:dyDescent="0.25">
      <c r="E108" s="98"/>
      <c r="F108" s="98"/>
    </row>
    <row r="111" spans="1:8" x14ac:dyDescent="0.25">
      <c r="B111" s="351">
        <f>'Input Menu'!B50</f>
        <v>0</v>
      </c>
      <c r="C111" s="351"/>
      <c r="D111" s="351"/>
      <c r="E111" s="351"/>
      <c r="F111" s="351"/>
    </row>
    <row r="112" spans="1:8" x14ac:dyDescent="0.25">
      <c r="B112" s="351" t="s">
        <v>66</v>
      </c>
      <c r="C112" s="351"/>
      <c r="D112" s="351"/>
      <c r="E112" s="351"/>
      <c r="F112" s="351"/>
    </row>
    <row r="113" spans="1:3" ht="60" customHeight="1" x14ac:dyDescent="0.25">
      <c r="A113" s="102" t="str">
        <f>'Main Menu'!A55</f>
        <v>Option6: CM, DR, RR, PrR</v>
      </c>
      <c r="B113" s="102"/>
      <c r="C113" s="102"/>
    </row>
  </sheetData>
  <sheetProtection password="E89B" sheet="1" objects="1" scenarios="1"/>
  <protectedRanges>
    <protectedRange sqref="E102 B102 B106 E106 B111" name="Range1"/>
  </protectedRanges>
  <customSheetViews>
    <customSheetView guid="{4A908606-4657-4E94-A24A-D00115F5FBC8}" scale="120" showPageBreaks="1" showGridLines="0" printArea="1" hiddenRows="1" hiddenColumns="1" view="pageBreakPreview">
      <selection sqref="A1:K113"/>
      <pageMargins left="0.45" right="0.45" top="1" bottom="1" header="0.3" footer="0.3"/>
      <pageSetup paperSize="5" scale="95" orientation="portrait" horizontalDpi="4294967293" verticalDpi="4294967293" r:id="rId1"/>
    </customSheetView>
  </customSheetViews>
  <mergeCells count="108">
    <mergeCell ref="A9:D9"/>
    <mergeCell ref="F9:H9"/>
    <mergeCell ref="B8:D8"/>
    <mergeCell ref="B111:F111"/>
    <mergeCell ref="B112:F112"/>
    <mergeCell ref="B103:C103"/>
    <mergeCell ref="E103:F103"/>
    <mergeCell ref="B106:C106"/>
    <mergeCell ref="E106:F106"/>
    <mergeCell ref="B107:C107"/>
    <mergeCell ref="E107:F107"/>
    <mergeCell ref="B102:C102"/>
    <mergeCell ref="E102:F102"/>
    <mergeCell ref="B80:D80"/>
    <mergeCell ref="E80:F80"/>
    <mergeCell ref="B81:D81"/>
    <mergeCell ref="E81:F81"/>
    <mergeCell ref="B83:H86"/>
    <mergeCell ref="A68:B68"/>
    <mergeCell ref="C68:D68"/>
    <mergeCell ref="E68:F68"/>
    <mergeCell ref="G68:H68"/>
    <mergeCell ref="A69:B69"/>
    <mergeCell ref="C69:D69"/>
    <mergeCell ref="G70:H70"/>
    <mergeCell ref="A77:H77"/>
    <mergeCell ref="B78:D78"/>
    <mergeCell ref="E78:F78"/>
    <mergeCell ref="B79:D79"/>
    <mergeCell ref="E79:F79"/>
    <mergeCell ref="G78:H78"/>
    <mergeCell ref="A67:B67"/>
    <mergeCell ref="C67:D67"/>
    <mergeCell ref="E67:F67"/>
    <mergeCell ref="G67:H67"/>
    <mergeCell ref="G79:H79"/>
    <mergeCell ref="C70:D70"/>
    <mergeCell ref="E69:F69"/>
    <mergeCell ref="B58:D58"/>
    <mergeCell ref="E58:F58"/>
    <mergeCell ref="G69:H69"/>
    <mergeCell ref="A66:H66"/>
    <mergeCell ref="G51:H51"/>
    <mergeCell ref="B55:D55"/>
    <mergeCell ref="E55:F55"/>
    <mergeCell ref="B56:D56"/>
    <mergeCell ref="E56:F56"/>
    <mergeCell ref="B57:D57"/>
    <mergeCell ref="E57:F57"/>
    <mergeCell ref="G49:H49"/>
    <mergeCell ref="A50:B50"/>
    <mergeCell ref="C50:D50"/>
    <mergeCell ref="E50:F50"/>
    <mergeCell ref="G50:H50"/>
    <mergeCell ref="A48:B48"/>
    <mergeCell ref="C48:D48"/>
    <mergeCell ref="E48:F48"/>
    <mergeCell ref="G48:H48"/>
    <mergeCell ref="A49:B49"/>
    <mergeCell ref="C49:D49"/>
    <mergeCell ref="A46:B46"/>
    <mergeCell ref="C46:D46"/>
    <mergeCell ref="E46:F46"/>
    <mergeCell ref="F8:G8"/>
    <mergeCell ref="G80:H80"/>
    <mergeCell ref="G81:H81"/>
    <mergeCell ref="G18:G23"/>
    <mergeCell ref="H18:H35"/>
    <mergeCell ref="E24:E29"/>
    <mergeCell ref="F24:F29"/>
    <mergeCell ref="G24:G29"/>
    <mergeCell ref="E30:E35"/>
    <mergeCell ref="F30:F35"/>
    <mergeCell ref="G30:G35"/>
    <mergeCell ref="A36:A41"/>
    <mergeCell ref="E36:E41"/>
    <mergeCell ref="F36:F41"/>
    <mergeCell ref="G36:G41"/>
    <mergeCell ref="G46:H46"/>
    <mergeCell ref="A47:B47"/>
    <mergeCell ref="C47:D47"/>
    <mergeCell ref="E47:F47"/>
    <mergeCell ref="G47:H47"/>
    <mergeCell ref="E49:F49"/>
    <mergeCell ref="B99:H99"/>
    <mergeCell ref="B100:H100"/>
    <mergeCell ref="A1:H1"/>
    <mergeCell ref="A2:H2"/>
    <mergeCell ref="A3:H3"/>
    <mergeCell ref="A5:H5"/>
    <mergeCell ref="F7:H7"/>
    <mergeCell ref="B7:D7"/>
    <mergeCell ref="A6:H6"/>
    <mergeCell ref="B10:C10"/>
    <mergeCell ref="A12:A17"/>
    <mergeCell ref="E12:E17"/>
    <mergeCell ref="F12:F17"/>
    <mergeCell ref="G12:G17"/>
    <mergeCell ref="H12:H17"/>
    <mergeCell ref="B17:D17"/>
    <mergeCell ref="H36:H41"/>
    <mergeCell ref="A18:A35"/>
    <mergeCell ref="E18:E23"/>
    <mergeCell ref="F18:F23"/>
    <mergeCell ref="C51:D51"/>
    <mergeCell ref="A42:E42"/>
    <mergeCell ref="A44:H44"/>
    <mergeCell ref="A45:H45"/>
  </mergeCells>
  <conditionalFormatting sqref="C52">
    <cfRule type="iconSet" priority="1">
      <iconSet>
        <cfvo type="percent" val="0"/>
        <cfvo type="percent" val="33"/>
        <cfvo type="percent" val="67"/>
      </iconSet>
    </cfRule>
  </conditionalFormatting>
  <dataValidations count="1">
    <dataValidation allowBlank="1" showInputMessage="1" showErrorMessage="1" errorTitle="aye" sqref="B114:B1048576 B4:B5 B7:B8 B10:B112"/>
  </dataValidations>
  <pageMargins left="0.45" right="0.45" top="1" bottom="1" header="0.3" footer="0.3"/>
  <pageSetup paperSize="5" scale="93" orientation="portrait" horizontalDpi="4294967293" verticalDpi="4294967293"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Sheet10">
    <tabColor rgb="FFFF0000"/>
  </sheetPr>
  <dimension ref="A1:P112"/>
  <sheetViews>
    <sheetView showGridLines="0" view="pageBreakPreview" topLeftCell="A94" zoomScaleNormal="100" zoomScaleSheetLayoutView="100" workbookViewId="0">
      <selection activeCell="B6" sqref="B6:D6"/>
    </sheetView>
  </sheetViews>
  <sheetFormatPr defaultRowHeight="15" x14ac:dyDescent="0.25"/>
  <cols>
    <col min="1" max="1" width="12.7109375" style="3" customWidth="1"/>
    <col min="2" max="2" width="17.28515625" style="69" customWidth="1"/>
    <col min="3" max="3" width="9.140625" style="36" customWidth="1"/>
    <col min="4" max="4" width="12.5703125" style="69" customWidth="1"/>
    <col min="5" max="5" width="24.5703125" style="5" customWidth="1"/>
    <col min="6" max="6" width="9.85546875" style="5" customWidth="1"/>
    <col min="7" max="7" width="4.28515625" style="4" hidden="1" customWidth="1"/>
    <col min="8" max="8" width="10.5703125" style="4" customWidth="1"/>
    <col min="9" max="9" width="8.85546875" hidden="1" customWidth="1"/>
    <col min="10" max="10" width="4.28515625" hidden="1" customWidth="1"/>
    <col min="11" max="11" width="5.5703125" hidden="1" customWidth="1"/>
    <col min="13" max="13" width="14.28515625" customWidth="1"/>
    <col min="14" max="14" width="6.42578125" customWidth="1"/>
    <col min="15" max="15" width="2.28515625" customWidth="1"/>
  </cols>
  <sheetData>
    <row r="1" spans="1:14" x14ac:dyDescent="0.25">
      <c r="A1" s="371" t="str">
        <f>'Main Menu'!A1:F1</f>
        <v>Department of Education</v>
      </c>
      <c r="B1" s="371"/>
      <c r="C1" s="371"/>
      <c r="D1" s="371"/>
      <c r="E1" s="371"/>
      <c r="F1" s="371"/>
      <c r="G1" s="371"/>
      <c r="H1" s="371"/>
    </row>
    <row r="2" spans="1:14" x14ac:dyDescent="0.25">
      <c r="A2" s="371" t="str">
        <f>'Main Menu'!A2:F2</f>
        <v>Region X</v>
      </c>
      <c r="B2" s="371"/>
      <c r="C2" s="371"/>
      <c r="D2" s="371"/>
      <c r="E2" s="371"/>
      <c r="F2" s="371"/>
      <c r="G2" s="371"/>
      <c r="H2" s="371"/>
    </row>
    <row r="3" spans="1:14" ht="13.5" customHeight="1" x14ac:dyDescent="0.25">
      <c r="A3" s="411" t="str">
        <f>'Main Menu'!A3:F3</f>
        <v/>
      </c>
      <c r="B3" s="411"/>
      <c r="C3" s="411"/>
      <c r="D3" s="411"/>
      <c r="E3" s="411"/>
      <c r="F3" s="411"/>
      <c r="G3" s="411"/>
      <c r="H3" s="411"/>
    </row>
    <row r="4" spans="1:14" ht="1.5" customHeight="1" x14ac:dyDescent="0.25"/>
    <row r="5" spans="1:14" ht="39.75" customHeight="1" x14ac:dyDescent="0.25">
      <c r="A5" s="406" t="s">
        <v>0</v>
      </c>
      <c r="B5" s="406"/>
      <c r="C5" s="406"/>
      <c r="D5" s="406"/>
      <c r="E5" s="406"/>
      <c r="F5" s="406"/>
      <c r="G5" s="406"/>
      <c r="H5" s="406"/>
    </row>
    <row r="6" spans="1:14" ht="35.25" customHeight="1" x14ac:dyDescent="0.25">
      <c r="A6" s="3" t="s">
        <v>1</v>
      </c>
      <c r="B6" s="434">
        <f>'Main Menu'!G6</f>
        <v>0</v>
      </c>
      <c r="C6" s="434"/>
      <c r="D6" s="434"/>
      <c r="E6" s="18" t="s">
        <v>225</v>
      </c>
      <c r="F6" s="435" t="str">
        <f>'Main Menu'!B8</f>
        <v/>
      </c>
      <c r="G6" s="435"/>
      <c r="H6" s="435"/>
      <c r="K6">
        <f>B6</f>
        <v>0</v>
      </c>
    </row>
    <row r="7" spans="1:14" ht="6" customHeight="1" x14ac:dyDescent="0.25">
      <c r="B7" s="6"/>
      <c r="C7" s="37"/>
      <c r="D7" s="6"/>
      <c r="E7" s="15"/>
      <c r="F7" s="16"/>
      <c r="G7" s="16"/>
      <c r="H7" s="7"/>
    </row>
    <row r="8" spans="1:14" ht="18.75" customHeight="1" x14ac:dyDescent="0.25">
      <c r="A8" s="409" t="s">
        <v>31</v>
      </c>
      <c r="B8" s="409"/>
      <c r="C8" s="409"/>
      <c r="D8" s="409"/>
      <c r="E8" s="409"/>
      <c r="F8" s="409"/>
      <c r="G8" s="409"/>
      <c r="H8" s="409"/>
    </row>
    <row r="9" spans="1:14" s="2" customFormat="1" ht="27" customHeight="1" x14ac:dyDescent="0.25">
      <c r="A9" s="29" t="s">
        <v>2</v>
      </c>
      <c r="B9" s="410" t="s">
        <v>13</v>
      </c>
      <c r="C9" s="410"/>
      <c r="D9" s="67"/>
      <c r="E9" s="67" t="s">
        <v>14</v>
      </c>
      <c r="F9" s="67" t="s">
        <v>15</v>
      </c>
      <c r="G9" s="67" t="s">
        <v>15</v>
      </c>
      <c r="H9" s="31" t="s">
        <v>16</v>
      </c>
    </row>
    <row r="10" spans="1:14" s="2" customFormat="1" ht="2.25" customHeight="1" x14ac:dyDescent="0.25">
      <c r="A10" s="8"/>
      <c r="B10" s="9"/>
      <c r="C10" s="38"/>
      <c r="D10" s="9"/>
      <c r="E10" s="9"/>
      <c r="F10" s="14"/>
      <c r="G10" s="14"/>
      <c r="H10" s="19"/>
    </row>
    <row r="11" spans="1:14" ht="30" x14ac:dyDescent="0.25">
      <c r="A11" s="396" t="s">
        <v>3</v>
      </c>
      <c r="B11" s="32" t="s">
        <v>9</v>
      </c>
      <c r="C11" s="53" t="s">
        <v>10</v>
      </c>
      <c r="D11" s="54" t="s">
        <v>188</v>
      </c>
      <c r="E11" s="402"/>
      <c r="F11" s="403">
        <f>N16</f>
        <v>3</v>
      </c>
      <c r="G11" s="393">
        <f>F11*0.45</f>
        <v>1.35</v>
      </c>
      <c r="H11" s="393">
        <f>G11</f>
        <v>1.35</v>
      </c>
    </row>
    <row r="12" spans="1:14" hidden="1" x14ac:dyDescent="0.25">
      <c r="A12" s="396"/>
      <c r="B12" s="11" t="str">
        <f>'Main Menu'!B14</f>
        <v>SY 2009-2010</v>
      </c>
      <c r="C12" s="39"/>
      <c r="D12" s="33">
        <f>'Main Menu'!D14</f>
        <v>990</v>
      </c>
      <c r="E12" s="402"/>
      <c r="F12" s="404"/>
      <c r="G12" s="394"/>
      <c r="H12" s="394"/>
    </row>
    <row r="13" spans="1:14" ht="18.75" customHeight="1" x14ac:dyDescent="0.25">
      <c r="A13" s="396"/>
      <c r="B13" s="11" t="str">
        <f>'Main Menu'!B15</f>
        <v/>
      </c>
      <c r="C13" s="40"/>
      <c r="D13" s="33" t="str">
        <f>'Main Menu'!F15</f>
        <v/>
      </c>
      <c r="E13" s="402"/>
      <c r="F13" s="404"/>
      <c r="G13" s="394"/>
      <c r="H13" s="394"/>
      <c r="K13" t="s">
        <v>17</v>
      </c>
      <c r="N13" t="str">
        <f>IF(D13&gt;=95,"3",IF(D13&gt;90,"2",IF(D13&gt;85,"1","0")))</f>
        <v>3</v>
      </c>
    </row>
    <row r="14" spans="1:14" ht="20.25" customHeight="1" x14ac:dyDescent="0.25">
      <c r="A14" s="396"/>
      <c r="B14" s="11" t="str">
        <f>'Main Menu'!B16</f>
        <v/>
      </c>
      <c r="C14" s="40"/>
      <c r="D14" s="33" t="str">
        <f>'Main Menu'!F16</f>
        <v/>
      </c>
      <c r="E14" s="402"/>
      <c r="F14" s="404"/>
      <c r="G14" s="394"/>
      <c r="H14" s="394"/>
      <c r="K14" t="s">
        <v>18</v>
      </c>
      <c r="N14" t="str">
        <f>IF(D14&gt;=95,"3",IF(D14&gt;90,"2",IF(D14&gt;85,"1","0")))</f>
        <v>3</v>
      </c>
    </row>
    <row r="15" spans="1:14" ht="19.5" customHeight="1" x14ac:dyDescent="0.25">
      <c r="A15" s="396"/>
      <c r="B15" s="11" t="str">
        <f>'Main Menu'!B17</f>
        <v/>
      </c>
      <c r="C15" s="40"/>
      <c r="D15" s="33" t="str">
        <f>'Main Menu'!F17</f>
        <v/>
      </c>
      <c r="E15" s="402"/>
      <c r="F15" s="404"/>
      <c r="G15" s="394"/>
      <c r="H15" s="394"/>
      <c r="K15" t="s">
        <v>19</v>
      </c>
      <c r="N15" t="str">
        <f>IF(D15&gt;=95,"3",IF(D15&gt;90,"2",IF(D15&gt;85,"1","0")))</f>
        <v>3</v>
      </c>
    </row>
    <row r="16" spans="1:14" ht="28.5" customHeight="1" x14ac:dyDescent="0.25">
      <c r="A16" s="396"/>
      <c r="B16" s="431">
        <f>'Main Menu'!M72</f>
        <v>0</v>
      </c>
      <c r="C16" s="432"/>
      <c r="D16" s="433"/>
      <c r="E16" s="402"/>
      <c r="F16" s="405"/>
      <c r="G16" s="395"/>
      <c r="H16" s="395"/>
      <c r="I16" s="35"/>
      <c r="K16" t="s">
        <v>20</v>
      </c>
      <c r="N16">
        <f>(N13+N14+N15)/3</f>
        <v>3</v>
      </c>
    </row>
    <row r="17" spans="1:16" ht="27" customHeight="1" x14ac:dyDescent="0.25">
      <c r="A17" s="396" t="s">
        <v>4</v>
      </c>
      <c r="B17" s="32" t="s">
        <v>11</v>
      </c>
      <c r="C17" s="53" t="s">
        <v>12</v>
      </c>
      <c r="D17" s="54" t="s">
        <v>69</v>
      </c>
      <c r="E17" s="397"/>
      <c r="F17" s="386" t="e">
        <f>IF(C22&gt;=5,"1",IF(C22&gt;=2,"2",IF(C22&lt;2,"3","0")))</f>
        <v>#VALUE!</v>
      </c>
      <c r="G17" s="400" t="e">
        <f>F17*0.0833</f>
        <v>#VALUE!</v>
      </c>
      <c r="H17" s="401" t="e">
        <f>SUM(G17:G34)</f>
        <v>#VALUE!</v>
      </c>
      <c r="K17" t="s">
        <v>21</v>
      </c>
    </row>
    <row r="18" spans="1:16" ht="15" hidden="1" customHeight="1" x14ac:dyDescent="0.25">
      <c r="A18" s="396"/>
      <c r="B18" s="11" t="str">
        <f>'Main Menu'!B20</f>
        <v>SY 2008-2009</v>
      </c>
      <c r="C18" s="39"/>
      <c r="D18" s="33">
        <f>'Main Menu'!D20</f>
        <v>0.02</v>
      </c>
      <c r="E18" s="398"/>
      <c r="F18" s="386"/>
      <c r="G18" s="400"/>
      <c r="H18" s="394"/>
      <c r="I18" s="43"/>
      <c r="J18" s="41"/>
    </row>
    <row r="19" spans="1:16" x14ac:dyDescent="0.25">
      <c r="A19" s="396"/>
      <c r="B19" s="11" t="str">
        <f>'Main Menu'!B21</f>
        <v/>
      </c>
      <c r="C19" s="40"/>
      <c r="D19" s="65" t="str">
        <f>'Main Menu'!D21</f>
        <v/>
      </c>
      <c r="E19" s="398"/>
      <c r="F19" s="386"/>
      <c r="G19" s="400"/>
      <c r="H19" s="394"/>
      <c r="I19" s="43"/>
      <c r="J19" s="40"/>
      <c r="K19" t="s">
        <v>22</v>
      </c>
    </row>
    <row r="20" spans="1:16" x14ac:dyDescent="0.25">
      <c r="A20" s="396"/>
      <c r="B20" s="11" t="str">
        <f>'Main Menu'!B22</f>
        <v/>
      </c>
      <c r="C20" s="40" t="e">
        <f>D20-D19</f>
        <v>#VALUE!</v>
      </c>
      <c r="D20" s="65" t="str">
        <f>'Main Menu'!D22</f>
        <v/>
      </c>
      <c r="E20" s="398"/>
      <c r="F20" s="386"/>
      <c r="G20" s="400"/>
      <c r="H20" s="394"/>
      <c r="I20" s="43"/>
      <c r="J20" s="40"/>
      <c r="K20" t="s">
        <v>23</v>
      </c>
    </row>
    <row r="21" spans="1:16" x14ac:dyDescent="0.25">
      <c r="A21" s="396"/>
      <c r="B21" s="11" t="str">
        <f>'Main Menu'!B23</f>
        <v/>
      </c>
      <c r="C21" s="40" t="e">
        <f>D21-D20</f>
        <v>#VALUE!</v>
      </c>
      <c r="D21" s="65" t="str">
        <f>'Main Menu'!D23</f>
        <v/>
      </c>
      <c r="E21" s="398"/>
      <c r="F21" s="386"/>
      <c r="G21" s="400"/>
      <c r="H21" s="394"/>
      <c r="I21" s="43"/>
      <c r="J21" s="40"/>
      <c r="K21" t="s">
        <v>24</v>
      </c>
    </row>
    <row r="22" spans="1:16" x14ac:dyDescent="0.25">
      <c r="A22" s="396"/>
      <c r="B22" s="70" t="s">
        <v>29</v>
      </c>
      <c r="C22" s="72" t="e">
        <f>(C20+C21)/2</f>
        <v>#VALUE!</v>
      </c>
      <c r="D22" s="66"/>
      <c r="E22" s="399"/>
      <c r="F22" s="386"/>
      <c r="G22" s="400"/>
      <c r="H22" s="394"/>
      <c r="I22" s="43"/>
      <c r="J22" s="41"/>
    </row>
    <row r="23" spans="1:16" ht="30" x14ac:dyDescent="0.25">
      <c r="A23" s="396"/>
      <c r="B23" s="32" t="s">
        <v>5</v>
      </c>
      <c r="C23" s="53" t="s">
        <v>10</v>
      </c>
      <c r="D23" s="53" t="s">
        <v>70</v>
      </c>
      <c r="E23" s="402"/>
      <c r="F23" s="403">
        <f>P28</f>
        <v>3</v>
      </c>
      <c r="G23" s="400">
        <f>F23*0.0833</f>
        <v>0.24990000000000001</v>
      </c>
      <c r="H23" s="394"/>
      <c r="K23" t="s">
        <v>25</v>
      </c>
    </row>
    <row r="24" spans="1:16" hidden="1" x14ac:dyDescent="0.25">
      <c r="A24" s="396"/>
      <c r="B24" s="11" t="str">
        <f>'Main Menu'!B26</f>
        <v>SY 2008-2009</v>
      </c>
      <c r="C24" s="39"/>
      <c r="D24" s="39">
        <f>'Main Menu'!D26</f>
        <v>65</v>
      </c>
      <c r="E24" s="402"/>
      <c r="F24" s="404"/>
      <c r="G24" s="400"/>
      <c r="H24" s="394"/>
    </row>
    <row r="25" spans="1:16" x14ac:dyDescent="0.25">
      <c r="A25" s="396"/>
      <c r="B25" s="11" t="str">
        <f>'Main Menu'!B27</f>
        <v/>
      </c>
      <c r="C25" s="40"/>
      <c r="D25" s="63" t="str">
        <f>'Main Menu'!D27</f>
        <v/>
      </c>
      <c r="E25" s="402"/>
      <c r="F25" s="404"/>
      <c r="G25" s="400"/>
      <c r="H25" s="394"/>
      <c r="K25" t="s">
        <v>26</v>
      </c>
      <c r="P25" t="str">
        <f>IF(D25&gt;=95,"3","0")</f>
        <v>3</v>
      </c>
    </row>
    <row r="26" spans="1:16" x14ac:dyDescent="0.25">
      <c r="A26" s="396"/>
      <c r="B26" s="11" t="str">
        <f>'Main Menu'!B28</f>
        <v/>
      </c>
      <c r="C26" s="40"/>
      <c r="D26" s="63" t="str">
        <f>'Main Menu'!D28</f>
        <v/>
      </c>
      <c r="E26" s="402"/>
      <c r="F26" s="404"/>
      <c r="G26" s="400"/>
      <c r="H26" s="394"/>
      <c r="K26" t="s">
        <v>27</v>
      </c>
      <c r="P26" t="str">
        <f>IF(D26&gt;=95,"3","0")</f>
        <v>3</v>
      </c>
    </row>
    <row r="27" spans="1:16" x14ac:dyDescent="0.25">
      <c r="A27" s="396"/>
      <c r="B27" s="11" t="str">
        <f>'Main Menu'!B29</f>
        <v/>
      </c>
      <c r="C27" s="40"/>
      <c r="D27" s="63" t="str">
        <f>'Main Menu'!D29</f>
        <v/>
      </c>
      <c r="E27" s="402"/>
      <c r="F27" s="404"/>
      <c r="G27" s="400"/>
      <c r="H27" s="394"/>
      <c r="P27" t="str">
        <f>IF(D27&gt;=95,"3","0")</f>
        <v>3</v>
      </c>
    </row>
    <row r="28" spans="1:16" x14ac:dyDescent="0.25">
      <c r="A28" s="396"/>
      <c r="B28" s="116" t="s">
        <v>28</v>
      </c>
      <c r="C28" s="117"/>
      <c r="D28" s="118"/>
      <c r="E28" s="402"/>
      <c r="F28" s="405"/>
      <c r="G28" s="400"/>
      <c r="H28" s="394"/>
      <c r="P28">
        <f>(P25+P26+P27)/3</f>
        <v>3</v>
      </c>
    </row>
    <row r="29" spans="1:16" ht="30" x14ac:dyDescent="0.25">
      <c r="A29" s="396"/>
      <c r="B29" s="32" t="s">
        <v>6</v>
      </c>
      <c r="C29" s="53" t="s">
        <v>10</v>
      </c>
      <c r="D29" s="53" t="s">
        <v>71</v>
      </c>
      <c r="E29" s="402"/>
      <c r="F29" s="403">
        <f>P34</f>
        <v>2</v>
      </c>
      <c r="G29" s="400">
        <f>F29*0.0834</f>
        <v>0.1668</v>
      </c>
      <c r="H29" s="394"/>
    </row>
    <row r="30" spans="1:16" hidden="1" x14ac:dyDescent="0.25">
      <c r="A30" s="396"/>
      <c r="B30" s="11" t="str">
        <f>'Main Menu'!B32</f>
        <v>SY 2008-2009</v>
      </c>
      <c r="C30" s="39"/>
      <c r="D30" s="39">
        <f>'Main Menu'!D32</f>
        <v>58</v>
      </c>
      <c r="E30" s="402"/>
      <c r="F30" s="404"/>
      <c r="G30" s="400"/>
      <c r="H30" s="394"/>
    </row>
    <row r="31" spans="1:16" x14ac:dyDescent="0.25">
      <c r="A31" s="396"/>
      <c r="B31" s="11" t="str">
        <f>'Main Menu'!B33</f>
        <v/>
      </c>
      <c r="C31" s="40"/>
      <c r="D31" s="63">
        <f>'Main Menu'!D33</f>
        <v>95</v>
      </c>
      <c r="E31" s="402"/>
      <c r="F31" s="404"/>
      <c r="G31" s="400"/>
      <c r="H31" s="394"/>
      <c r="P31" t="str">
        <f>IF(D31&gt;=95,"3","0")</f>
        <v>3</v>
      </c>
    </row>
    <row r="32" spans="1:16" x14ac:dyDescent="0.25">
      <c r="A32" s="396"/>
      <c r="B32" s="11" t="str">
        <f>'Main Menu'!B34</f>
        <v/>
      </c>
      <c r="C32" s="40"/>
      <c r="D32" s="63">
        <f>'Main Menu'!D34</f>
        <v>96</v>
      </c>
      <c r="E32" s="402"/>
      <c r="F32" s="404"/>
      <c r="G32" s="400"/>
      <c r="H32" s="394"/>
      <c r="P32" t="str">
        <f>IF(D32&gt;=95,"3","0")</f>
        <v>3</v>
      </c>
    </row>
    <row r="33" spans="1:16" x14ac:dyDescent="0.25">
      <c r="A33" s="396"/>
      <c r="B33" s="11" t="str">
        <f>'Main Menu'!B35</f>
        <v/>
      </c>
      <c r="C33" s="40"/>
      <c r="D33" s="63">
        <f>'Main Menu'!D35</f>
        <v>83.72</v>
      </c>
      <c r="E33" s="402"/>
      <c r="F33" s="404"/>
      <c r="G33" s="400"/>
      <c r="H33" s="394"/>
      <c r="P33" t="str">
        <f>IF(D33&gt;=95,"3","0")</f>
        <v>0</v>
      </c>
    </row>
    <row r="34" spans="1:16" x14ac:dyDescent="0.25">
      <c r="A34" s="396"/>
      <c r="B34" s="116" t="s">
        <v>28</v>
      </c>
      <c r="C34" s="117"/>
      <c r="D34" s="118"/>
      <c r="E34" s="402"/>
      <c r="F34" s="405"/>
      <c r="G34" s="400"/>
      <c r="H34" s="395"/>
      <c r="P34">
        <f>(P31+P32+P33)/3</f>
        <v>2</v>
      </c>
    </row>
    <row r="35" spans="1:16" ht="38.25" customHeight="1" x14ac:dyDescent="0.25">
      <c r="A35" s="396" t="s">
        <v>8</v>
      </c>
      <c r="B35" s="32" t="s">
        <v>7</v>
      </c>
      <c r="C35" s="64" t="s">
        <v>10</v>
      </c>
      <c r="D35" s="64" t="s">
        <v>7</v>
      </c>
      <c r="E35" s="402"/>
      <c r="F35" s="403" t="e">
        <f>IF(C40&gt;=7,"3",IF(C40&gt;=5,"2",IF(C40&gt;=2,"3","0")))</f>
        <v>#VALUE!</v>
      </c>
      <c r="G35" s="393" t="e">
        <f>F35*0.3</f>
        <v>#VALUE!</v>
      </c>
      <c r="H35" s="393" t="e">
        <f>G35</f>
        <v>#VALUE!</v>
      </c>
    </row>
    <row r="36" spans="1:16" ht="15" hidden="1" customHeight="1" x14ac:dyDescent="0.25">
      <c r="A36" s="396"/>
      <c r="B36" s="11" t="str">
        <f>'Main Menu'!B38</f>
        <v>SY 2008-2009</v>
      </c>
      <c r="C36" s="63"/>
      <c r="D36" s="63">
        <f>'Main Menu'!D38</f>
        <v>56</v>
      </c>
      <c r="E36" s="402"/>
      <c r="F36" s="404"/>
      <c r="G36" s="394"/>
      <c r="H36" s="394"/>
    </row>
    <row r="37" spans="1:16" ht="25.5" customHeight="1" x14ac:dyDescent="0.25">
      <c r="A37" s="396"/>
      <c r="B37" s="11" t="str">
        <f>'Main Menu'!B39</f>
        <v/>
      </c>
      <c r="C37" s="40"/>
      <c r="D37" s="63" t="str">
        <f>'Main Menu'!D39</f>
        <v/>
      </c>
      <c r="E37" s="402"/>
      <c r="F37" s="404"/>
      <c r="G37" s="394"/>
      <c r="H37" s="394"/>
    </row>
    <row r="38" spans="1:16" ht="24.75" customHeight="1" x14ac:dyDescent="0.25">
      <c r="A38" s="396"/>
      <c r="B38" s="11" t="str">
        <f>'Main Menu'!B40</f>
        <v/>
      </c>
      <c r="C38" s="40" t="e">
        <f>(D38-D37)/D37*100</f>
        <v>#VALUE!</v>
      </c>
      <c r="D38" s="63" t="str">
        <f>'Main Menu'!D40</f>
        <v/>
      </c>
      <c r="E38" s="402"/>
      <c r="F38" s="404"/>
      <c r="G38" s="394"/>
      <c r="H38" s="394"/>
    </row>
    <row r="39" spans="1:16" ht="27" customHeight="1" x14ac:dyDescent="0.25">
      <c r="A39" s="396"/>
      <c r="B39" s="11" t="str">
        <f>'Main Menu'!B41</f>
        <v/>
      </c>
      <c r="C39" s="40" t="e">
        <f>(D39-D38)/D38*100</f>
        <v>#VALUE!</v>
      </c>
      <c r="D39" s="63" t="str">
        <f>'Main Menu'!D41</f>
        <v/>
      </c>
      <c r="E39" s="402"/>
      <c r="F39" s="404"/>
      <c r="G39" s="394"/>
      <c r="H39" s="394"/>
    </row>
    <row r="40" spans="1:16" ht="24" customHeight="1" x14ac:dyDescent="0.25">
      <c r="A40" s="396"/>
      <c r="B40" s="70" t="s">
        <v>28</v>
      </c>
      <c r="C40" s="71" t="e">
        <f>AVERAGE(C38:C39)</f>
        <v>#VALUE!</v>
      </c>
      <c r="D40" s="40"/>
      <c r="E40" s="402"/>
      <c r="F40" s="405"/>
      <c r="G40" s="395"/>
      <c r="H40" s="395"/>
    </row>
    <row r="41" spans="1:16" ht="13.5" customHeight="1" x14ac:dyDescent="0.25">
      <c r="A41" s="389" t="s">
        <v>32</v>
      </c>
      <c r="B41" s="390"/>
      <c r="C41" s="390"/>
      <c r="D41" s="390"/>
      <c r="E41" s="391"/>
      <c r="F41" s="25"/>
      <c r="G41" s="24"/>
      <c r="H41" s="23" t="e">
        <f>SUM(H11:H40)</f>
        <v>#VALUE!</v>
      </c>
    </row>
    <row r="42" spans="1:16" ht="8.25" customHeight="1" x14ac:dyDescent="0.25">
      <c r="A42" s="20"/>
      <c r="C42" s="42"/>
      <c r="D42" s="26"/>
    </row>
    <row r="43" spans="1:16" ht="13.5" customHeight="1" x14ac:dyDescent="0.25">
      <c r="A43" s="392" t="s">
        <v>43</v>
      </c>
      <c r="B43" s="392"/>
      <c r="C43" s="392"/>
      <c r="D43" s="392"/>
      <c r="E43" s="392"/>
      <c r="F43" s="392"/>
      <c r="G43" s="392"/>
      <c r="H43" s="392"/>
    </row>
    <row r="44" spans="1:16" ht="22.5" customHeight="1" x14ac:dyDescent="0.25">
      <c r="A44" s="359" t="s">
        <v>44</v>
      </c>
      <c r="B44" s="359"/>
      <c r="C44" s="359"/>
      <c r="D44" s="359"/>
      <c r="E44" s="359"/>
      <c r="F44" s="359"/>
      <c r="G44" s="359"/>
      <c r="H44" s="359"/>
    </row>
    <row r="45" spans="1:16" ht="26.25" customHeight="1" x14ac:dyDescent="0.25">
      <c r="A45" s="377" t="s">
        <v>45</v>
      </c>
      <c r="B45" s="377"/>
      <c r="C45" s="378" t="s">
        <v>51</v>
      </c>
      <c r="D45" s="379"/>
      <c r="E45" s="377" t="s">
        <v>52</v>
      </c>
      <c r="F45" s="377"/>
      <c r="G45" s="381" t="s">
        <v>16</v>
      </c>
      <c r="H45" s="382"/>
    </row>
    <row r="46" spans="1:16" x14ac:dyDescent="0.25">
      <c r="A46" s="373" t="s">
        <v>46</v>
      </c>
      <c r="B46" s="373"/>
      <c r="C46" s="374">
        <v>0.3</v>
      </c>
      <c r="D46" s="375"/>
      <c r="E46" s="376">
        <f>'Document Analysis, Obs. Discuss'!AP71</f>
        <v>0.6</v>
      </c>
      <c r="F46" s="386"/>
      <c r="G46" s="387">
        <f>E46*0.3</f>
        <v>0.18</v>
      </c>
      <c r="H46" s="388"/>
    </row>
    <row r="47" spans="1:16" x14ac:dyDescent="0.25">
      <c r="A47" s="373" t="s">
        <v>47</v>
      </c>
      <c r="B47" s="373"/>
      <c r="C47" s="374">
        <v>0.3</v>
      </c>
      <c r="D47" s="375"/>
      <c r="E47" s="376">
        <f>'Document Analysis, Obs. Discuss'!AP72</f>
        <v>0</v>
      </c>
      <c r="F47" s="386"/>
      <c r="G47" s="387">
        <f>E47*0.3</f>
        <v>0</v>
      </c>
      <c r="H47" s="388"/>
    </row>
    <row r="48" spans="1:16" x14ac:dyDescent="0.25">
      <c r="A48" s="373" t="s">
        <v>48</v>
      </c>
      <c r="B48" s="373"/>
      <c r="C48" s="374">
        <v>0.25</v>
      </c>
      <c r="D48" s="375"/>
      <c r="E48" s="376">
        <f>'Document Analysis, Obs. Discuss'!AP73</f>
        <v>0</v>
      </c>
      <c r="F48" s="386"/>
      <c r="G48" s="387">
        <f>E48*0.25</f>
        <v>0</v>
      </c>
      <c r="H48" s="388"/>
    </row>
    <row r="49" spans="1:8" x14ac:dyDescent="0.25">
      <c r="A49" s="373" t="s">
        <v>49</v>
      </c>
      <c r="B49" s="373"/>
      <c r="C49" s="374">
        <v>0.15</v>
      </c>
      <c r="D49" s="375"/>
      <c r="E49" s="376">
        <f>'Document Analysis, Obs. Discuss'!AP74</f>
        <v>0</v>
      </c>
      <c r="F49" s="386"/>
      <c r="G49" s="387">
        <f>E49*0.15</f>
        <v>0</v>
      </c>
      <c r="H49" s="388"/>
    </row>
    <row r="50" spans="1:8" x14ac:dyDescent="0.25">
      <c r="A50" s="354" t="s">
        <v>50</v>
      </c>
      <c r="B50" s="355"/>
      <c r="C50" s="355"/>
      <c r="D50" s="355"/>
      <c r="E50" s="355"/>
      <c r="F50" s="356"/>
      <c r="G50" s="357">
        <f>SUM(G46:G49)</f>
        <v>0.18</v>
      </c>
      <c r="H50" s="358"/>
    </row>
    <row r="51" spans="1:8" s="50" customFormat="1" ht="12.75" customHeight="1" x14ac:dyDescent="0.25">
      <c r="A51" s="52" t="s">
        <v>33</v>
      </c>
      <c r="B51" s="45"/>
      <c r="C51" s="46" t="s">
        <v>34</v>
      </c>
      <c r="D51" s="47"/>
      <c r="E51" s="48"/>
      <c r="F51" s="48"/>
      <c r="G51" s="49"/>
      <c r="H51" s="49"/>
    </row>
    <row r="52" spans="1:8" s="50" customFormat="1" ht="12.75" customHeight="1" x14ac:dyDescent="0.25">
      <c r="A52" s="51"/>
      <c r="B52" s="45"/>
      <c r="C52" s="46" t="s">
        <v>35</v>
      </c>
      <c r="D52" s="47"/>
      <c r="E52" s="48"/>
      <c r="F52" s="48"/>
      <c r="G52" s="49"/>
      <c r="H52" s="49"/>
    </row>
    <row r="53" spans="1:8" s="50" customFormat="1" ht="12.75" customHeight="1" x14ac:dyDescent="0.25">
      <c r="A53" s="51"/>
      <c r="B53" s="45"/>
      <c r="C53" s="46" t="s">
        <v>36</v>
      </c>
      <c r="D53" s="47"/>
      <c r="E53" s="48"/>
      <c r="F53" s="48"/>
      <c r="G53" s="49"/>
      <c r="H53" s="49"/>
    </row>
    <row r="54" spans="1:8" ht="15.75" customHeight="1" x14ac:dyDescent="0.25">
      <c r="A54" s="21" t="s">
        <v>37</v>
      </c>
      <c r="B54" s="383" t="s">
        <v>38</v>
      </c>
      <c r="C54" s="384"/>
      <c r="D54" s="385"/>
      <c r="E54" s="383" t="s">
        <v>39</v>
      </c>
      <c r="F54" s="385"/>
    </row>
    <row r="55" spans="1:8" x14ac:dyDescent="0.25">
      <c r="B55" s="360" t="s">
        <v>40</v>
      </c>
      <c r="C55" s="361"/>
      <c r="D55" s="362"/>
      <c r="E55" s="360" t="s">
        <v>34</v>
      </c>
      <c r="F55" s="362"/>
    </row>
    <row r="56" spans="1:8" x14ac:dyDescent="0.25">
      <c r="B56" s="360" t="s">
        <v>41</v>
      </c>
      <c r="C56" s="361"/>
      <c r="D56" s="362"/>
      <c r="E56" s="360" t="s">
        <v>35</v>
      </c>
      <c r="F56" s="362"/>
    </row>
    <row r="57" spans="1:8" x14ac:dyDescent="0.25">
      <c r="B57" s="360" t="s">
        <v>42</v>
      </c>
      <c r="C57" s="361"/>
      <c r="D57" s="362"/>
      <c r="E57" s="360" t="s">
        <v>36</v>
      </c>
      <c r="F57" s="362"/>
    </row>
    <row r="58" spans="1:8" x14ac:dyDescent="0.25">
      <c r="B58" s="44"/>
      <c r="C58" s="44"/>
      <c r="D58" s="44"/>
      <c r="E58" s="44"/>
      <c r="F58" s="44"/>
    </row>
    <row r="59" spans="1:8" x14ac:dyDescent="0.25">
      <c r="B59" s="44"/>
      <c r="C59" s="44"/>
      <c r="D59" s="44"/>
      <c r="E59" s="44"/>
      <c r="F59" s="44"/>
    </row>
    <row r="60" spans="1:8" x14ac:dyDescent="0.25">
      <c r="B60" s="44"/>
      <c r="C60" s="44"/>
      <c r="D60" s="44"/>
      <c r="E60" s="44"/>
      <c r="F60" s="44"/>
    </row>
    <row r="61" spans="1:8" x14ac:dyDescent="0.25">
      <c r="B61" s="44"/>
      <c r="C61" s="44"/>
      <c r="D61" s="44"/>
      <c r="E61" s="44"/>
      <c r="F61" s="44"/>
    </row>
    <row r="62" spans="1:8" x14ac:dyDescent="0.25">
      <c r="B62" s="44"/>
      <c r="C62" s="44"/>
      <c r="D62" s="44"/>
      <c r="E62" s="44"/>
      <c r="F62" s="44"/>
    </row>
    <row r="63" spans="1:8" x14ac:dyDescent="0.25">
      <c r="B63" s="44"/>
      <c r="C63" s="44"/>
      <c r="D63" s="44"/>
      <c r="E63" s="44"/>
      <c r="F63" s="44"/>
    </row>
    <row r="65" spans="1:15" ht="19.5" customHeight="1" x14ac:dyDescent="0.25">
      <c r="A65" s="359" t="s">
        <v>53</v>
      </c>
      <c r="B65" s="359"/>
      <c r="C65" s="359"/>
      <c r="D65" s="359"/>
      <c r="E65" s="359"/>
      <c r="F65" s="359"/>
      <c r="G65" s="359"/>
      <c r="H65" s="359"/>
    </row>
    <row r="66" spans="1:15" ht="30" customHeight="1" x14ac:dyDescent="0.25">
      <c r="A66" s="377" t="s">
        <v>54</v>
      </c>
      <c r="B66" s="377"/>
      <c r="C66" s="378" t="s">
        <v>51</v>
      </c>
      <c r="D66" s="379"/>
      <c r="E66" s="377" t="s">
        <v>15</v>
      </c>
      <c r="F66" s="377"/>
      <c r="G66" s="381" t="s">
        <v>16</v>
      </c>
      <c r="H66" s="382"/>
    </row>
    <row r="67" spans="1:15" x14ac:dyDescent="0.25">
      <c r="A67" s="373" t="s">
        <v>55</v>
      </c>
      <c r="B67" s="373"/>
      <c r="C67" s="374">
        <v>0.6</v>
      </c>
      <c r="D67" s="375"/>
      <c r="E67" s="376" t="e">
        <f>H41</f>
        <v>#VALUE!</v>
      </c>
      <c r="F67" s="376"/>
      <c r="G67" s="365" t="e">
        <f>C67*E67</f>
        <v>#VALUE!</v>
      </c>
      <c r="H67" s="366"/>
      <c r="N67" t="s">
        <v>180</v>
      </c>
      <c r="O67" s="43" t="e">
        <f>E67</f>
        <v>#VALUE!</v>
      </c>
    </row>
    <row r="68" spans="1:15" x14ac:dyDescent="0.25">
      <c r="A68" s="373" t="s">
        <v>57</v>
      </c>
      <c r="B68" s="373"/>
      <c r="C68" s="374">
        <v>0.4</v>
      </c>
      <c r="D68" s="375"/>
      <c r="E68" s="380">
        <f>G50</f>
        <v>0.18</v>
      </c>
      <c r="F68" s="380"/>
      <c r="G68" s="365">
        <f>C68*E68</f>
        <v>7.1999999999999995E-2</v>
      </c>
      <c r="H68" s="366"/>
      <c r="N68" t="s">
        <v>181</v>
      </c>
      <c r="O68" s="43">
        <f>E68</f>
        <v>0.18</v>
      </c>
    </row>
    <row r="69" spans="1:15" x14ac:dyDescent="0.25">
      <c r="A69" s="354" t="s">
        <v>56</v>
      </c>
      <c r="B69" s="355"/>
      <c r="C69" s="355"/>
      <c r="D69" s="355"/>
      <c r="E69" s="355"/>
      <c r="F69" s="356"/>
      <c r="G69" s="357" t="e">
        <f>SUM(G67:G68)</f>
        <v>#VALUE!</v>
      </c>
      <c r="H69" s="358"/>
      <c r="N69" t="s">
        <v>182</v>
      </c>
      <c r="O69" s="43" t="e">
        <f>G69</f>
        <v>#VALUE!</v>
      </c>
    </row>
    <row r="70" spans="1:15" ht="9.75" customHeight="1" x14ac:dyDescent="0.25"/>
    <row r="71" spans="1:15" x14ac:dyDescent="0.25">
      <c r="A71" s="28" t="s">
        <v>33</v>
      </c>
    </row>
    <row r="72" spans="1:15" x14ac:dyDescent="0.25">
      <c r="B72" s="27" t="s">
        <v>58</v>
      </c>
    </row>
    <row r="73" spans="1:15" x14ac:dyDescent="0.25">
      <c r="B73" s="27" t="s">
        <v>59</v>
      </c>
    </row>
    <row r="74" spans="1:15" x14ac:dyDescent="0.25">
      <c r="B74" s="27" t="s">
        <v>60</v>
      </c>
    </row>
    <row r="76" spans="1:15" ht="19.5" customHeight="1" x14ac:dyDescent="0.25">
      <c r="A76" s="359" t="s">
        <v>61</v>
      </c>
      <c r="B76" s="359"/>
      <c r="C76" s="359"/>
      <c r="D76" s="359"/>
      <c r="E76" s="359"/>
      <c r="F76" s="359"/>
      <c r="G76" s="359"/>
      <c r="H76" s="359"/>
    </row>
    <row r="77" spans="1:15" ht="15.75" customHeight="1" x14ac:dyDescent="0.25">
      <c r="B77" s="367" t="s">
        <v>38</v>
      </c>
      <c r="C77" s="368"/>
      <c r="D77" s="369"/>
      <c r="E77" s="370" t="s">
        <v>39</v>
      </c>
      <c r="F77" s="370"/>
    </row>
    <row r="78" spans="1:15" x14ac:dyDescent="0.25">
      <c r="B78" s="360" t="s">
        <v>40</v>
      </c>
      <c r="C78" s="361"/>
      <c r="D78" s="362"/>
      <c r="E78" s="363" t="s">
        <v>62</v>
      </c>
      <c r="F78" s="363"/>
    </row>
    <row r="79" spans="1:15" x14ac:dyDescent="0.25">
      <c r="B79" s="360" t="s">
        <v>41</v>
      </c>
      <c r="C79" s="361"/>
      <c r="D79" s="362"/>
      <c r="E79" s="363" t="s">
        <v>63</v>
      </c>
      <c r="F79" s="363"/>
    </row>
    <row r="80" spans="1:15" x14ac:dyDescent="0.25">
      <c r="B80" s="360" t="s">
        <v>42</v>
      </c>
      <c r="C80" s="361"/>
      <c r="D80" s="362"/>
      <c r="E80" s="363" t="s">
        <v>64</v>
      </c>
      <c r="F80" s="363"/>
    </row>
    <row r="81" spans="1:8" x14ac:dyDescent="0.25">
      <c r="B81" s="44"/>
      <c r="C81" s="44"/>
      <c r="D81" s="44"/>
      <c r="E81" s="44"/>
      <c r="F81" s="44"/>
    </row>
    <row r="82" spans="1:8" ht="15" customHeight="1" x14ac:dyDescent="0.25">
      <c r="A82" s="55" t="s">
        <v>72</v>
      </c>
      <c r="B82" s="364" t="e">
        <f>IF(G69&lt;1.5,"Developing level- Structures and mechanisms with acceptable level and extent of community participation and impact on learning outcomes.",IF(G69&lt;2.5,"Maturing level - Introducing and sustaining continuous improvement process that integrates wider community participation and improve sinificantly performance and learning outcomes.",IF(G69&lt;3,"Advanced level - Ensuring the production of intended outputs/outcomes and meeting all standards of a system fully integrated in the local community and is self-renewing and self-sustaining.","")))</f>
        <v>#VALUE!</v>
      </c>
      <c r="C82" s="364"/>
      <c r="D82" s="364"/>
      <c r="E82" s="364"/>
      <c r="F82" s="364"/>
      <c r="G82" s="364"/>
      <c r="H82" s="364"/>
    </row>
    <row r="83" spans="1:8" x14ac:dyDescent="0.25">
      <c r="B83" s="364"/>
      <c r="C83" s="364"/>
      <c r="D83" s="364"/>
      <c r="E83" s="364"/>
      <c r="F83" s="364"/>
      <c r="G83" s="364"/>
      <c r="H83" s="364"/>
    </row>
    <row r="84" spans="1:8" x14ac:dyDescent="0.25">
      <c r="B84" s="364"/>
      <c r="C84" s="364"/>
      <c r="D84" s="364"/>
      <c r="E84" s="364"/>
      <c r="F84" s="364"/>
      <c r="G84" s="364"/>
      <c r="H84" s="364"/>
    </row>
    <row r="85" spans="1:8" x14ac:dyDescent="0.25">
      <c r="B85" s="364"/>
      <c r="C85" s="364"/>
      <c r="D85" s="364"/>
      <c r="E85" s="364"/>
      <c r="F85" s="364"/>
      <c r="G85" s="364"/>
      <c r="H85" s="364"/>
    </row>
    <row r="86" spans="1:8" x14ac:dyDescent="0.25">
      <c r="B86" s="61"/>
      <c r="C86" s="61"/>
      <c r="D86" s="61"/>
      <c r="E86" s="61"/>
      <c r="F86" s="61"/>
      <c r="G86" s="61"/>
      <c r="H86" s="61"/>
    </row>
    <row r="87" spans="1:8" x14ac:dyDescent="0.25">
      <c r="B87" s="61"/>
      <c r="C87" s="61"/>
      <c r="D87" s="61"/>
      <c r="E87" s="61"/>
      <c r="F87" s="61"/>
      <c r="G87" s="61"/>
      <c r="H87" s="61"/>
    </row>
    <row r="88" spans="1:8" x14ac:dyDescent="0.25">
      <c r="B88" s="61"/>
      <c r="C88" s="61"/>
      <c r="D88" s="61"/>
      <c r="E88" s="61"/>
      <c r="F88" s="61"/>
      <c r="G88" s="61"/>
      <c r="H88" s="61"/>
    </row>
    <row r="89" spans="1:8" x14ac:dyDescent="0.25">
      <c r="B89" s="61"/>
      <c r="C89" s="61"/>
      <c r="D89" s="61"/>
      <c r="E89" s="61"/>
      <c r="F89" s="61"/>
      <c r="G89" s="61"/>
      <c r="H89" s="61"/>
    </row>
    <row r="90" spans="1:8" x14ac:dyDescent="0.25">
      <c r="B90" s="61"/>
      <c r="C90" s="61"/>
      <c r="D90" s="61"/>
      <c r="E90" s="61"/>
      <c r="F90" s="61"/>
      <c r="G90" s="61"/>
      <c r="H90" s="61"/>
    </row>
    <row r="91" spans="1:8" x14ac:dyDescent="0.25">
      <c r="B91" s="61"/>
      <c r="C91" s="61"/>
      <c r="D91" s="61"/>
      <c r="E91" s="61"/>
      <c r="F91" s="61"/>
      <c r="G91" s="61"/>
      <c r="H91" s="61"/>
    </row>
    <row r="92" spans="1:8" x14ac:dyDescent="0.25">
      <c r="B92" s="61"/>
      <c r="C92" s="61"/>
      <c r="D92" s="61"/>
      <c r="E92" s="61"/>
      <c r="F92" s="61"/>
      <c r="G92" s="61"/>
      <c r="H92" s="61"/>
    </row>
    <row r="93" spans="1:8" x14ac:dyDescent="0.25">
      <c r="B93" s="61"/>
      <c r="C93" s="61"/>
      <c r="D93" s="61"/>
      <c r="E93" s="61"/>
      <c r="F93" s="61"/>
      <c r="G93" s="61"/>
      <c r="H93" s="61"/>
    </row>
    <row r="94" spans="1:8" x14ac:dyDescent="0.25">
      <c r="B94" s="61"/>
      <c r="C94" s="61"/>
      <c r="D94" s="61"/>
      <c r="E94" s="61"/>
      <c r="F94" s="61"/>
      <c r="G94" s="61"/>
      <c r="H94" s="61"/>
    </row>
    <row r="95" spans="1:8" x14ac:dyDescent="0.25">
      <c r="B95" s="61"/>
      <c r="C95" s="61"/>
      <c r="D95" s="61"/>
      <c r="E95" s="61"/>
      <c r="F95" s="61"/>
      <c r="G95" s="61"/>
      <c r="H95" s="61"/>
    </row>
    <row r="96" spans="1:8" x14ac:dyDescent="0.25">
      <c r="B96" s="61"/>
      <c r="C96" s="61"/>
      <c r="D96" s="61"/>
      <c r="E96" s="61"/>
      <c r="F96" s="61"/>
      <c r="G96" s="61"/>
      <c r="H96" s="61"/>
    </row>
    <row r="97" spans="1:8" x14ac:dyDescent="0.25">
      <c r="B97" s="61"/>
      <c r="C97" s="61"/>
      <c r="D97" s="61"/>
      <c r="E97" s="61"/>
      <c r="F97" s="61"/>
      <c r="G97" s="61"/>
      <c r="H97" s="61"/>
    </row>
    <row r="98" spans="1:8" x14ac:dyDescent="0.25">
      <c r="B98" s="61"/>
      <c r="C98" s="61"/>
      <c r="D98" s="61"/>
      <c r="E98" s="61"/>
      <c r="F98" s="61"/>
      <c r="G98" s="61"/>
      <c r="H98" s="61"/>
    </row>
    <row r="99" spans="1:8" x14ac:dyDescent="0.25">
      <c r="B99" s="59"/>
      <c r="C99" s="59"/>
      <c r="D99" s="59"/>
      <c r="E99" s="59"/>
      <c r="F99" s="59"/>
      <c r="G99" s="59"/>
      <c r="H99" s="59"/>
    </row>
    <row r="100" spans="1:8" x14ac:dyDescent="0.25">
      <c r="A100" s="22" t="s">
        <v>65</v>
      </c>
    </row>
    <row r="101" spans="1:8" x14ac:dyDescent="0.25">
      <c r="B101" s="353">
        <f>'Input Menu'!B51</f>
        <v>0</v>
      </c>
      <c r="C101" s="353"/>
      <c r="D101" s="68"/>
      <c r="E101" s="353">
        <f>'Input Menu'!B52</f>
        <v>0</v>
      </c>
      <c r="F101" s="353"/>
    </row>
    <row r="102" spans="1:8" x14ac:dyDescent="0.25">
      <c r="B102" s="351" t="s">
        <v>67</v>
      </c>
      <c r="C102" s="351"/>
      <c r="E102" s="351" t="s">
        <v>67</v>
      </c>
      <c r="F102" s="351"/>
    </row>
    <row r="105" spans="1:8" x14ac:dyDescent="0.25">
      <c r="B105" s="351">
        <f>'Input Menu'!B53</f>
        <v>0</v>
      </c>
      <c r="C105" s="351"/>
      <c r="E105" s="413">
        <f>'Input Menu'!B54</f>
        <v>0</v>
      </c>
      <c r="F105" s="413"/>
    </row>
    <row r="106" spans="1:8" x14ac:dyDescent="0.25">
      <c r="B106" s="351" t="s">
        <v>67</v>
      </c>
      <c r="C106" s="351"/>
      <c r="E106" s="351" t="s">
        <v>67</v>
      </c>
      <c r="F106" s="351"/>
    </row>
    <row r="107" spans="1:8" x14ac:dyDescent="0.25">
      <c r="E107" s="69"/>
      <c r="F107" s="69"/>
    </row>
    <row r="110" spans="1:8" x14ac:dyDescent="0.25">
      <c r="B110" s="351">
        <f>'Input Menu'!B50</f>
        <v>0</v>
      </c>
      <c r="C110" s="351"/>
      <c r="D110" s="351"/>
      <c r="E110" s="351"/>
      <c r="F110" s="351"/>
    </row>
    <row r="111" spans="1:8" x14ac:dyDescent="0.25">
      <c r="B111" s="351" t="s">
        <v>66</v>
      </c>
      <c r="C111" s="351"/>
      <c r="D111" s="351"/>
      <c r="E111" s="351"/>
      <c r="F111" s="351"/>
    </row>
    <row r="112" spans="1:8" ht="60" customHeight="1" x14ac:dyDescent="0.25">
      <c r="A112" s="102" t="e">
        <f>'Main Menu'!#REF!</f>
        <v>#REF!</v>
      </c>
      <c r="B112" s="102"/>
      <c r="C112" s="102"/>
    </row>
  </sheetData>
  <sheetProtection password="C542" sheet="1" objects="1" scenarios="1"/>
  <protectedRanges>
    <protectedRange sqref="E101 B101 B105 E105 B110" name="Range1"/>
  </protectedRanges>
  <customSheetViews>
    <customSheetView guid="{4A908606-4657-4E94-A24A-D00115F5FBC8}" showPageBreaks="1" showGridLines="0" printArea="1" hiddenRows="1" hiddenColumns="1" state="hidden" view="pageBreakPreview" topLeftCell="A94">
      <selection activeCell="B6" sqref="B6:D6"/>
      <pageMargins left="0.45" right="0.45" top="0.75" bottom="0.75" header="0.3" footer="0.3"/>
      <pageSetup paperSize="5" scale="95" orientation="portrait" horizontalDpi="4294967293" verticalDpi="4294967293" r:id="rId1"/>
    </customSheetView>
    <customSheetView guid="{B5F02B4C-8432-477C-902D-F5F59352B554}" showGridLines="0" hiddenRows="1" hiddenColumns="1">
      <pane ySplit="9" topLeftCell="A27" activePane="bottomLeft" state="frozen"/>
      <selection pane="bottomLeft" activeCell="L34" sqref="L34"/>
      <pageMargins left="0.45" right="0.45" top="0.75" bottom="0.75" header="0.3" footer="0.3"/>
      <pageSetup paperSize="5" scale="95" orientation="portrait" horizontalDpi="0" verticalDpi="0" r:id="rId2"/>
    </customSheetView>
  </customSheetViews>
  <mergeCells count="98">
    <mergeCell ref="A11:A16"/>
    <mergeCell ref="E11:E16"/>
    <mergeCell ref="F11:F16"/>
    <mergeCell ref="G11:G16"/>
    <mergeCell ref="H11:H16"/>
    <mergeCell ref="B16:D16"/>
    <mergeCell ref="A5:H5"/>
    <mergeCell ref="F6:H6"/>
    <mergeCell ref="A8:H8"/>
    <mergeCell ref="B9:C9"/>
    <mergeCell ref="B6:D6"/>
    <mergeCell ref="H35:H40"/>
    <mergeCell ref="A17:A34"/>
    <mergeCell ref="E17:E22"/>
    <mergeCell ref="F17:F22"/>
    <mergeCell ref="G17:G22"/>
    <mergeCell ref="H17:H34"/>
    <mergeCell ref="E23:E28"/>
    <mergeCell ref="F23:F28"/>
    <mergeCell ref="G23:G28"/>
    <mergeCell ref="E29:E34"/>
    <mergeCell ref="F29:F34"/>
    <mergeCell ref="G29:G34"/>
    <mergeCell ref="A35:A40"/>
    <mergeCell ref="E35:E40"/>
    <mergeCell ref="F35:F40"/>
    <mergeCell ref="G35:G40"/>
    <mergeCell ref="A41:E41"/>
    <mergeCell ref="A43:H43"/>
    <mergeCell ref="A44:H44"/>
    <mergeCell ref="A45:B45"/>
    <mergeCell ref="C45:D45"/>
    <mergeCell ref="E45:F45"/>
    <mergeCell ref="G45:H45"/>
    <mergeCell ref="A46:B46"/>
    <mergeCell ref="C46:D46"/>
    <mergeCell ref="E46:F46"/>
    <mergeCell ref="G46:H46"/>
    <mergeCell ref="A47:B47"/>
    <mergeCell ref="C47:D47"/>
    <mergeCell ref="E47:F47"/>
    <mergeCell ref="G47:H47"/>
    <mergeCell ref="A48:B48"/>
    <mergeCell ref="C48:D48"/>
    <mergeCell ref="E48:F48"/>
    <mergeCell ref="G48:H48"/>
    <mergeCell ref="A49:B49"/>
    <mergeCell ref="C49:D49"/>
    <mergeCell ref="E49:F49"/>
    <mergeCell ref="G49:H49"/>
    <mergeCell ref="G66:H66"/>
    <mergeCell ref="A50:F50"/>
    <mergeCell ref="G50:H50"/>
    <mergeCell ref="B54:D54"/>
    <mergeCell ref="E54:F54"/>
    <mergeCell ref="B55:D55"/>
    <mergeCell ref="E55:F55"/>
    <mergeCell ref="B56:D56"/>
    <mergeCell ref="E56:F56"/>
    <mergeCell ref="B57:D57"/>
    <mergeCell ref="E57:F57"/>
    <mergeCell ref="A65:H65"/>
    <mergeCell ref="G68:H68"/>
    <mergeCell ref="B77:D77"/>
    <mergeCell ref="E77:F77"/>
    <mergeCell ref="A1:H1"/>
    <mergeCell ref="A2:H2"/>
    <mergeCell ref="A3:H3"/>
    <mergeCell ref="A67:B67"/>
    <mergeCell ref="C67:D67"/>
    <mergeCell ref="E67:F67"/>
    <mergeCell ref="G67:H67"/>
    <mergeCell ref="A66:B66"/>
    <mergeCell ref="C66:D66"/>
    <mergeCell ref="E66:F66"/>
    <mergeCell ref="A68:B68"/>
    <mergeCell ref="C68:D68"/>
    <mergeCell ref="E68:F68"/>
    <mergeCell ref="B101:C101"/>
    <mergeCell ref="E101:F101"/>
    <mergeCell ref="A69:F69"/>
    <mergeCell ref="G69:H69"/>
    <mergeCell ref="A76:H76"/>
    <mergeCell ref="B80:D80"/>
    <mergeCell ref="E80:F80"/>
    <mergeCell ref="B82:H85"/>
    <mergeCell ref="B78:D78"/>
    <mergeCell ref="E78:F78"/>
    <mergeCell ref="B79:D79"/>
    <mergeCell ref="E79:F79"/>
    <mergeCell ref="B111:F111"/>
    <mergeCell ref="B102:C102"/>
    <mergeCell ref="E102:F102"/>
    <mergeCell ref="B105:C105"/>
    <mergeCell ref="E105:F105"/>
    <mergeCell ref="B106:C106"/>
    <mergeCell ref="E106:F106"/>
    <mergeCell ref="B110:F110"/>
  </mergeCells>
  <conditionalFormatting sqref="C51">
    <cfRule type="iconSet" priority="1">
      <iconSet>
        <cfvo type="percent" val="0"/>
        <cfvo type="percent" val="33"/>
        <cfvo type="percent" val="67"/>
      </iconSet>
    </cfRule>
  </conditionalFormatting>
  <dataValidations count="1">
    <dataValidation allowBlank="1" showInputMessage="1" showErrorMessage="1" errorTitle="aye" sqref="B4:B111 B113:B1048576"/>
  </dataValidations>
  <pageMargins left="0.45" right="0.45" top="0.75" bottom="0.75" header="0.3" footer="0.3"/>
  <pageSetup paperSize="5" scale="95" orientation="portrait" horizontalDpi="4294967293" verticalDpi="4294967293" r:id="rId3"/>
  <drawing r:id="rId4"/>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Sheet24">
    <tabColor rgb="FFFF0000"/>
  </sheetPr>
  <dimension ref="A1:O112"/>
  <sheetViews>
    <sheetView showGridLines="0" view="pageBreakPreview" topLeftCell="A96" zoomScale="110" zoomScaleNormal="100" zoomScaleSheetLayoutView="110" workbookViewId="0">
      <selection sqref="A1:H1"/>
    </sheetView>
  </sheetViews>
  <sheetFormatPr defaultRowHeight="15" x14ac:dyDescent="0.25"/>
  <cols>
    <col min="1" max="1" width="12.7109375" style="95" customWidth="1"/>
    <col min="2" max="2" width="17.28515625" style="98" customWidth="1"/>
    <col min="3" max="3" width="9.140625" style="36" customWidth="1"/>
    <col min="4" max="4" width="12.140625" style="98" customWidth="1"/>
    <col min="5" max="5" width="24.5703125" style="5" customWidth="1"/>
    <col min="6" max="6" width="9.85546875" style="5" customWidth="1"/>
    <col min="7" max="7" width="4.28515625" style="4" hidden="1" customWidth="1"/>
    <col min="8" max="8" width="10.5703125" style="4" customWidth="1"/>
    <col min="9" max="9" width="8.85546875" hidden="1" customWidth="1"/>
    <col min="10" max="10" width="4.28515625" hidden="1" customWidth="1"/>
    <col min="11" max="11" width="5.5703125" hidden="1" customWidth="1"/>
    <col min="13" max="13" width="16" customWidth="1"/>
    <col min="14" max="14" width="6.42578125" customWidth="1"/>
    <col min="15" max="15" width="2.28515625" customWidth="1"/>
  </cols>
  <sheetData>
    <row r="1" spans="1:14" x14ac:dyDescent="0.25">
      <c r="A1" s="371" t="str">
        <f>'Main Menu'!A1:F1</f>
        <v>Department of Education</v>
      </c>
      <c r="B1" s="371"/>
      <c r="C1" s="371"/>
      <c r="D1" s="371"/>
      <c r="E1" s="371"/>
      <c r="F1" s="371"/>
      <c r="G1" s="371"/>
      <c r="H1" s="371"/>
    </row>
    <row r="2" spans="1:14" x14ac:dyDescent="0.25">
      <c r="A2" s="371" t="str">
        <f>'Main Menu'!A2:F2</f>
        <v>Region X</v>
      </c>
      <c r="B2" s="371"/>
      <c r="C2" s="371"/>
      <c r="D2" s="371"/>
      <c r="E2" s="371"/>
      <c r="F2" s="371"/>
      <c r="G2" s="371"/>
      <c r="H2" s="371"/>
    </row>
    <row r="3" spans="1:14" ht="13.5" customHeight="1" x14ac:dyDescent="0.25">
      <c r="A3" s="411" t="str">
        <f>'Main Menu'!A3:F3</f>
        <v/>
      </c>
      <c r="B3" s="411"/>
      <c r="C3" s="411"/>
      <c r="D3" s="411"/>
      <c r="E3" s="411"/>
      <c r="F3" s="411"/>
      <c r="G3" s="411"/>
      <c r="H3" s="411"/>
    </row>
    <row r="4" spans="1:14" ht="1.5" customHeight="1" x14ac:dyDescent="0.25"/>
    <row r="5" spans="1:14" ht="39.75" customHeight="1" x14ac:dyDescent="0.25">
      <c r="A5" s="406" t="s">
        <v>0</v>
      </c>
      <c r="B5" s="406"/>
      <c r="C5" s="406"/>
      <c r="D5" s="406"/>
      <c r="E5" s="406"/>
      <c r="F5" s="406"/>
      <c r="G5" s="406"/>
      <c r="H5" s="406"/>
    </row>
    <row r="6" spans="1:14" ht="35.25" customHeight="1" x14ac:dyDescent="0.25">
      <c r="A6" s="95" t="s">
        <v>1</v>
      </c>
      <c r="B6" s="434">
        <f>'Main Menu'!G6</f>
        <v>0</v>
      </c>
      <c r="C6" s="434"/>
      <c r="D6" s="434"/>
      <c r="E6" s="18" t="s">
        <v>225</v>
      </c>
      <c r="F6" s="435" t="str">
        <f>'Main Menu'!B8</f>
        <v/>
      </c>
      <c r="G6" s="435"/>
      <c r="H6" s="435"/>
      <c r="K6">
        <f>B6</f>
        <v>0</v>
      </c>
    </row>
    <row r="7" spans="1:14" ht="6" customHeight="1" x14ac:dyDescent="0.25">
      <c r="B7" s="6"/>
      <c r="C7" s="37"/>
      <c r="D7" s="6"/>
      <c r="E7" s="15"/>
      <c r="F7" s="100"/>
      <c r="G7" s="100"/>
      <c r="H7" s="7"/>
    </row>
    <row r="8" spans="1:14" ht="18.75" customHeight="1" x14ac:dyDescent="0.25">
      <c r="A8" s="409" t="s">
        <v>31</v>
      </c>
      <c r="B8" s="409"/>
      <c r="C8" s="409"/>
      <c r="D8" s="409"/>
      <c r="E8" s="409"/>
      <c r="F8" s="409"/>
      <c r="G8" s="409"/>
      <c r="H8" s="409"/>
    </row>
    <row r="9" spans="1:14" s="2" customFormat="1" ht="27" customHeight="1" x14ac:dyDescent="0.25">
      <c r="A9" s="29" t="s">
        <v>2</v>
      </c>
      <c r="B9" s="410" t="s">
        <v>13</v>
      </c>
      <c r="C9" s="410"/>
      <c r="D9" s="96"/>
      <c r="E9" s="96" t="s">
        <v>14</v>
      </c>
      <c r="F9" s="96" t="s">
        <v>15</v>
      </c>
      <c r="G9" s="96" t="s">
        <v>15</v>
      </c>
      <c r="H9" s="31" t="s">
        <v>16</v>
      </c>
    </row>
    <row r="10" spans="1:14" s="2" customFormat="1" ht="2.25" customHeight="1" x14ac:dyDescent="0.25">
      <c r="A10" s="8"/>
      <c r="B10" s="9"/>
      <c r="C10" s="38"/>
      <c r="D10" s="9"/>
      <c r="E10" s="9"/>
      <c r="F10" s="14"/>
      <c r="G10" s="14"/>
      <c r="H10" s="19"/>
    </row>
    <row r="11" spans="1:14" ht="30" x14ac:dyDescent="0.25">
      <c r="A11" s="396" t="s">
        <v>3</v>
      </c>
      <c r="B11" s="32" t="s">
        <v>9</v>
      </c>
      <c r="C11" s="53" t="s">
        <v>10</v>
      </c>
      <c r="D11" s="54" t="s">
        <v>188</v>
      </c>
      <c r="E11" s="402"/>
      <c r="F11" s="403">
        <f>N16</f>
        <v>3</v>
      </c>
      <c r="G11" s="393">
        <f>F11*0.45</f>
        <v>1.35</v>
      </c>
      <c r="H11" s="393">
        <f>G11</f>
        <v>1.35</v>
      </c>
    </row>
    <row r="12" spans="1:14" hidden="1" x14ac:dyDescent="0.25">
      <c r="A12" s="396"/>
      <c r="B12" s="11" t="str">
        <f>'Main Menu'!B14</f>
        <v>SY 2009-2010</v>
      </c>
      <c r="C12" s="39"/>
      <c r="D12" s="33">
        <f>'Main Menu'!D14</f>
        <v>990</v>
      </c>
      <c r="E12" s="402"/>
      <c r="F12" s="404"/>
      <c r="G12" s="394"/>
      <c r="H12" s="394"/>
    </row>
    <row r="13" spans="1:14" ht="18.75" customHeight="1" x14ac:dyDescent="0.25">
      <c r="A13" s="396"/>
      <c r="B13" s="11" t="str">
        <f>'Main Menu'!B15</f>
        <v/>
      </c>
      <c r="C13" s="40"/>
      <c r="D13" s="33" t="str">
        <f>'Main Menu'!F15</f>
        <v/>
      </c>
      <c r="E13" s="402"/>
      <c r="F13" s="404"/>
      <c r="G13" s="394"/>
      <c r="H13" s="394"/>
      <c r="K13" t="s">
        <v>17</v>
      </c>
      <c r="N13" t="str">
        <f>IF(D13&gt;=95,"3",IF(D13&gt;=90,"2",IF(D13&gt;=85,"1","0")))</f>
        <v>3</v>
      </c>
    </row>
    <row r="14" spans="1:14" ht="20.25" customHeight="1" x14ac:dyDescent="0.25">
      <c r="A14" s="396"/>
      <c r="B14" s="11" t="str">
        <f>'Main Menu'!B16</f>
        <v/>
      </c>
      <c r="C14" s="40"/>
      <c r="D14" s="33" t="str">
        <f>'Main Menu'!F16</f>
        <v/>
      </c>
      <c r="E14" s="402"/>
      <c r="F14" s="404"/>
      <c r="G14" s="394"/>
      <c r="H14" s="394"/>
      <c r="K14" t="s">
        <v>18</v>
      </c>
      <c r="N14" t="str">
        <f>IF(D14&gt;=95,"3",IF(D14&gt;=90,"2",IF(D14&gt;=85,"1","0")))</f>
        <v>3</v>
      </c>
    </row>
    <row r="15" spans="1:14" ht="19.5" customHeight="1" x14ac:dyDescent="0.25">
      <c r="A15" s="396"/>
      <c r="B15" s="11" t="str">
        <f>'Main Menu'!B17</f>
        <v/>
      </c>
      <c r="C15" s="40"/>
      <c r="D15" s="33" t="str">
        <f>'Main Menu'!F17</f>
        <v/>
      </c>
      <c r="E15" s="402"/>
      <c r="F15" s="404"/>
      <c r="G15" s="394"/>
      <c r="H15" s="394"/>
      <c r="K15" t="s">
        <v>19</v>
      </c>
      <c r="N15" t="str">
        <f>IF(D15&gt;=95,"3",IF(D15&gt;=90,"2",IF(D15&gt;=85,"1","0")))</f>
        <v>3</v>
      </c>
    </row>
    <row r="16" spans="1:14" ht="27" customHeight="1" x14ac:dyDescent="0.25">
      <c r="A16" s="396"/>
      <c r="B16" s="431">
        <f>'Main Menu'!M72</f>
        <v>0</v>
      </c>
      <c r="C16" s="432"/>
      <c r="D16" s="433"/>
      <c r="E16" s="402"/>
      <c r="F16" s="405"/>
      <c r="G16" s="395"/>
      <c r="H16" s="395"/>
      <c r="I16" s="35"/>
      <c r="K16" t="s">
        <v>20</v>
      </c>
      <c r="N16">
        <f>(N13+N14+N15)/3</f>
        <v>3</v>
      </c>
    </row>
    <row r="17" spans="1:14" ht="27" customHeight="1" x14ac:dyDescent="0.25">
      <c r="A17" s="396" t="s">
        <v>4</v>
      </c>
      <c r="B17" s="32" t="s">
        <v>11</v>
      </c>
      <c r="C17" s="53" t="s">
        <v>12</v>
      </c>
      <c r="D17" s="54" t="s">
        <v>69</v>
      </c>
      <c r="E17" s="397"/>
      <c r="F17" s="386" t="e">
        <f>IF(C22&gt;=5,"1",IF(C22&gt;=2,"2",IF(C22&lt;2,"3","0")))</f>
        <v>#VALUE!</v>
      </c>
      <c r="G17" s="400" t="e">
        <f>F17*0.0833</f>
        <v>#VALUE!</v>
      </c>
      <c r="H17" s="401" t="e">
        <f>SUM(G17:G34)</f>
        <v>#VALUE!</v>
      </c>
      <c r="K17" t="s">
        <v>21</v>
      </c>
    </row>
    <row r="18" spans="1:14" ht="15" hidden="1" customHeight="1" x14ac:dyDescent="0.25">
      <c r="A18" s="396"/>
      <c r="B18" s="11" t="str">
        <f>'Main Menu'!B20</f>
        <v>SY 2008-2009</v>
      </c>
      <c r="C18" s="39"/>
      <c r="D18" s="33">
        <f>'Main Menu'!D20</f>
        <v>0.02</v>
      </c>
      <c r="E18" s="398"/>
      <c r="F18" s="386"/>
      <c r="G18" s="400"/>
      <c r="H18" s="394"/>
      <c r="I18" s="43"/>
      <c r="J18" s="41"/>
    </row>
    <row r="19" spans="1:14" x14ac:dyDescent="0.25">
      <c r="A19" s="396"/>
      <c r="B19" s="11" t="str">
        <f>'Main Menu'!B21</f>
        <v/>
      </c>
      <c r="C19" s="40"/>
      <c r="D19" s="65" t="str">
        <f>'Main Menu'!D21</f>
        <v/>
      </c>
      <c r="E19" s="398"/>
      <c r="F19" s="386"/>
      <c r="G19" s="400"/>
      <c r="H19" s="394"/>
      <c r="I19" s="43"/>
      <c r="J19" s="40"/>
      <c r="K19" t="s">
        <v>22</v>
      </c>
    </row>
    <row r="20" spans="1:14" x14ac:dyDescent="0.25">
      <c r="A20" s="396"/>
      <c r="B20" s="11" t="str">
        <f>'Main Menu'!B22</f>
        <v/>
      </c>
      <c r="C20" s="40" t="e">
        <f>D20-D19</f>
        <v>#VALUE!</v>
      </c>
      <c r="D20" s="65" t="str">
        <f>'Main Menu'!D22</f>
        <v/>
      </c>
      <c r="E20" s="398"/>
      <c r="F20" s="386"/>
      <c r="G20" s="400"/>
      <c r="H20" s="394"/>
      <c r="I20" s="43"/>
      <c r="J20" s="40"/>
      <c r="K20" t="s">
        <v>23</v>
      </c>
    </row>
    <row r="21" spans="1:14" x14ac:dyDescent="0.25">
      <c r="A21" s="396"/>
      <c r="B21" s="11" t="str">
        <f>'Main Menu'!B23</f>
        <v/>
      </c>
      <c r="C21" s="40" t="e">
        <f>D21-D20</f>
        <v>#VALUE!</v>
      </c>
      <c r="D21" s="65" t="str">
        <f>'Main Menu'!D23</f>
        <v/>
      </c>
      <c r="E21" s="398"/>
      <c r="F21" s="386"/>
      <c r="G21" s="400"/>
      <c r="H21" s="394"/>
      <c r="I21" s="43"/>
      <c r="J21" s="40"/>
      <c r="K21" t="s">
        <v>24</v>
      </c>
    </row>
    <row r="22" spans="1:14" x14ac:dyDescent="0.25">
      <c r="A22" s="396"/>
      <c r="B22" s="97" t="s">
        <v>29</v>
      </c>
      <c r="C22" s="72" t="e">
        <f>(C20+C21)/2</f>
        <v>#VALUE!</v>
      </c>
      <c r="D22" s="66"/>
      <c r="E22" s="399"/>
      <c r="F22" s="386"/>
      <c r="G22" s="400"/>
      <c r="H22" s="394"/>
      <c r="I22" s="43"/>
      <c r="J22" s="41"/>
    </row>
    <row r="23" spans="1:14" ht="30" x14ac:dyDescent="0.25">
      <c r="A23" s="396"/>
      <c r="B23" s="32" t="s">
        <v>5</v>
      </c>
      <c r="C23" s="53" t="s">
        <v>10</v>
      </c>
      <c r="D23" s="53" t="s">
        <v>70</v>
      </c>
      <c r="E23" s="402"/>
      <c r="F23" s="403">
        <f>N28</f>
        <v>3</v>
      </c>
      <c r="G23" s="400">
        <f>F23*0.0833</f>
        <v>0.24990000000000001</v>
      </c>
      <c r="H23" s="394"/>
      <c r="K23" t="s">
        <v>25</v>
      </c>
    </row>
    <row r="24" spans="1:14" hidden="1" x14ac:dyDescent="0.25">
      <c r="A24" s="396"/>
      <c r="B24" s="11" t="str">
        <f>'Main Menu'!B26</f>
        <v>SY 2008-2009</v>
      </c>
      <c r="C24" s="39"/>
      <c r="D24" s="39">
        <f>'Main Menu'!D26</f>
        <v>65</v>
      </c>
      <c r="E24" s="402"/>
      <c r="F24" s="404"/>
      <c r="G24" s="400"/>
      <c r="H24" s="394"/>
    </row>
    <row r="25" spans="1:14" x14ac:dyDescent="0.25">
      <c r="A25" s="396"/>
      <c r="B25" s="11" t="str">
        <f>'Main Menu'!B27</f>
        <v/>
      </c>
      <c r="C25" s="40"/>
      <c r="D25" s="63" t="str">
        <f>'Main Menu'!D27</f>
        <v/>
      </c>
      <c r="E25" s="402"/>
      <c r="F25" s="404"/>
      <c r="G25" s="400"/>
      <c r="H25" s="394"/>
      <c r="K25" t="s">
        <v>26</v>
      </c>
      <c r="N25" t="str">
        <f>IF(D25&gt;95,"3","0")</f>
        <v>3</v>
      </c>
    </row>
    <row r="26" spans="1:14" x14ac:dyDescent="0.25">
      <c r="A26" s="396"/>
      <c r="B26" s="11" t="str">
        <f>'Main Menu'!B28</f>
        <v/>
      </c>
      <c r="C26" s="40"/>
      <c r="D26" s="63" t="str">
        <f>'Main Menu'!D28</f>
        <v/>
      </c>
      <c r="E26" s="402"/>
      <c r="F26" s="404"/>
      <c r="G26" s="400"/>
      <c r="H26" s="394"/>
      <c r="K26" t="s">
        <v>27</v>
      </c>
      <c r="N26" t="str">
        <f>IF(D26&gt;95,"3","0")</f>
        <v>3</v>
      </c>
    </row>
    <row r="27" spans="1:14" x14ac:dyDescent="0.25">
      <c r="A27" s="396"/>
      <c r="B27" s="11" t="str">
        <f>'Main Menu'!B29</f>
        <v/>
      </c>
      <c r="C27" s="40"/>
      <c r="D27" s="63" t="str">
        <f>'Main Menu'!D29</f>
        <v/>
      </c>
      <c r="E27" s="402"/>
      <c r="F27" s="404"/>
      <c r="G27" s="400"/>
      <c r="H27" s="394"/>
      <c r="N27" t="str">
        <f>IF(D27&gt;95,"3","0")</f>
        <v>3</v>
      </c>
    </row>
    <row r="28" spans="1:14" x14ac:dyDescent="0.25">
      <c r="A28" s="396"/>
      <c r="B28" s="116" t="s">
        <v>28</v>
      </c>
      <c r="C28" s="117"/>
      <c r="D28" s="118"/>
      <c r="E28" s="402"/>
      <c r="F28" s="405"/>
      <c r="G28" s="400"/>
      <c r="H28" s="394"/>
      <c r="N28">
        <f>(N25+N26+N27)/3</f>
        <v>3</v>
      </c>
    </row>
    <row r="29" spans="1:14" ht="30" x14ac:dyDescent="0.25">
      <c r="A29" s="396"/>
      <c r="B29" s="32" t="s">
        <v>6</v>
      </c>
      <c r="C29" s="53" t="s">
        <v>10</v>
      </c>
      <c r="D29" s="53" t="s">
        <v>71</v>
      </c>
      <c r="E29" s="402"/>
      <c r="F29" s="403">
        <f>N34</f>
        <v>1</v>
      </c>
      <c r="G29" s="400">
        <f>F29*0.0834</f>
        <v>8.3400000000000002E-2</v>
      </c>
      <c r="H29" s="394"/>
    </row>
    <row r="30" spans="1:14" hidden="1" x14ac:dyDescent="0.25">
      <c r="A30" s="396"/>
      <c r="B30" s="11" t="str">
        <f>'Main Menu'!B32</f>
        <v>SY 2008-2009</v>
      </c>
      <c r="C30" s="39"/>
      <c r="D30" s="39">
        <f>'Main Menu'!D32</f>
        <v>58</v>
      </c>
      <c r="E30" s="402"/>
      <c r="F30" s="404"/>
      <c r="G30" s="400"/>
      <c r="H30" s="394"/>
    </row>
    <row r="31" spans="1:14" x14ac:dyDescent="0.25">
      <c r="A31" s="396"/>
      <c r="B31" s="11" t="str">
        <f>'Main Menu'!B33</f>
        <v/>
      </c>
      <c r="C31" s="40"/>
      <c r="D31" s="63">
        <f>'Main Menu'!D33</f>
        <v>95</v>
      </c>
      <c r="E31" s="402"/>
      <c r="F31" s="404"/>
      <c r="G31" s="400"/>
      <c r="H31" s="394"/>
      <c r="N31" t="str">
        <f>IF(D31&gt;95,"3","0")</f>
        <v>0</v>
      </c>
    </row>
    <row r="32" spans="1:14" x14ac:dyDescent="0.25">
      <c r="A32" s="396"/>
      <c r="B32" s="11" t="str">
        <f>'Main Menu'!B34</f>
        <v/>
      </c>
      <c r="C32" s="40"/>
      <c r="D32" s="63">
        <f>'Main Menu'!D34</f>
        <v>96</v>
      </c>
      <c r="E32" s="402"/>
      <c r="F32" s="404"/>
      <c r="G32" s="400"/>
      <c r="H32" s="394"/>
      <c r="N32" t="str">
        <f>IF(D32&gt;95,"3","0")</f>
        <v>3</v>
      </c>
    </row>
    <row r="33" spans="1:14" x14ac:dyDescent="0.25">
      <c r="A33" s="396"/>
      <c r="B33" s="11" t="str">
        <f>'Main Menu'!B35</f>
        <v/>
      </c>
      <c r="C33" s="40"/>
      <c r="D33" s="63">
        <f>'Main Menu'!D35</f>
        <v>83.72</v>
      </c>
      <c r="E33" s="402"/>
      <c r="F33" s="404"/>
      <c r="G33" s="400"/>
      <c r="H33" s="394"/>
      <c r="N33" t="str">
        <f>IF(D33&gt;95,"3","0")</f>
        <v>0</v>
      </c>
    </row>
    <row r="34" spans="1:14" x14ac:dyDescent="0.25">
      <c r="A34" s="396"/>
      <c r="B34" s="116" t="s">
        <v>28</v>
      </c>
      <c r="C34" s="117"/>
      <c r="D34" s="118"/>
      <c r="E34" s="402"/>
      <c r="F34" s="405"/>
      <c r="G34" s="400"/>
      <c r="H34" s="395"/>
      <c r="N34">
        <f>(N31+N32+N33)/3</f>
        <v>1</v>
      </c>
    </row>
    <row r="35" spans="1:14" ht="38.25" customHeight="1" x14ac:dyDescent="0.25">
      <c r="A35" s="396" t="s">
        <v>8</v>
      </c>
      <c r="B35" s="32" t="s">
        <v>7</v>
      </c>
      <c r="C35" s="64" t="s">
        <v>10</v>
      </c>
      <c r="D35" s="64" t="s">
        <v>7</v>
      </c>
      <c r="E35" s="402"/>
      <c r="F35" s="403">
        <f>N40</f>
        <v>3</v>
      </c>
      <c r="G35" s="393">
        <f>F35*0.3</f>
        <v>0.89999999999999991</v>
      </c>
      <c r="H35" s="393">
        <f>G35</f>
        <v>0.89999999999999991</v>
      </c>
    </row>
    <row r="36" spans="1:14" ht="15" hidden="1" customHeight="1" x14ac:dyDescent="0.25">
      <c r="A36" s="396"/>
      <c r="B36" s="11" t="str">
        <f>'Main Menu'!B38</f>
        <v>SY 2008-2009</v>
      </c>
      <c r="C36" s="63"/>
      <c r="D36" s="63">
        <f>'Main Menu'!D38</f>
        <v>56</v>
      </c>
      <c r="E36" s="402"/>
      <c r="F36" s="404"/>
      <c r="G36" s="394"/>
      <c r="H36" s="394"/>
    </row>
    <row r="37" spans="1:14" ht="25.5" customHeight="1" x14ac:dyDescent="0.25">
      <c r="A37" s="396"/>
      <c r="B37" s="11" t="str">
        <f>'Main Menu'!B39</f>
        <v/>
      </c>
      <c r="C37" s="40"/>
      <c r="D37" s="63" t="str">
        <f>'Main Menu'!D39</f>
        <v/>
      </c>
      <c r="E37" s="402"/>
      <c r="F37" s="404"/>
      <c r="G37" s="394"/>
      <c r="H37" s="394"/>
      <c r="N37" t="str">
        <f>IF(D37&gt;75,"3","0")</f>
        <v>3</v>
      </c>
    </row>
    <row r="38" spans="1:14" ht="24.75" customHeight="1" x14ac:dyDescent="0.25">
      <c r="A38" s="396"/>
      <c r="B38" s="11" t="str">
        <f>'Main Menu'!B40</f>
        <v/>
      </c>
      <c r="C38" s="40"/>
      <c r="D38" s="63" t="str">
        <f>'Main Menu'!D40</f>
        <v/>
      </c>
      <c r="E38" s="402"/>
      <c r="F38" s="404"/>
      <c r="G38" s="394"/>
      <c r="H38" s="394"/>
      <c r="N38" t="str">
        <f>IF(D38&gt;75,"3","0")</f>
        <v>3</v>
      </c>
    </row>
    <row r="39" spans="1:14" ht="27" customHeight="1" x14ac:dyDescent="0.25">
      <c r="A39" s="396"/>
      <c r="B39" s="11" t="str">
        <f>'Main Menu'!B41</f>
        <v/>
      </c>
      <c r="C39" s="40"/>
      <c r="D39" s="63" t="str">
        <f>'Main Menu'!D41</f>
        <v/>
      </c>
      <c r="E39" s="402"/>
      <c r="F39" s="404"/>
      <c r="G39" s="394"/>
      <c r="H39" s="394"/>
      <c r="N39" t="str">
        <f>IF(D39&gt;75,"3","0")</f>
        <v>3</v>
      </c>
    </row>
    <row r="40" spans="1:14" ht="24" customHeight="1" x14ac:dyDescent="0.25">
      <c r="A40" s="396"/>
      <c r="B40" s="116" t="s">
        <v>28</v>
      </c>
      <c r="C40" s="117"/>
      <c r="D40" s="118"/>
      <c r="E40" s="402"/>
      <c r="F40" s="405"/>
      <c r="G40" s="395"/>
      <c r="H40" s="395"/>
      <c r="N40">
        <f>(N37+N38+N39)/3</f>
        <v>3</v>
      </c>
    </row>
    <row r="41" spans="1:14" ht="13.5" customHeight="1" x14ac:dyDescent="0.25">
      <c r="A41" s="389" t="s">
        <v>32</v>
      </c>
      <c r="B41" s="390"/>
      <c r="C41" s="390"/>
      <c r="D41" s="390"/>
      <c r="E41" s="391"/>
      <c r="F41" s="25"/>
      <c r="G41" s="24"/>
      <c r="H41" s="23" t="e">
        <f>SUM(H11:H40)</f>
        <v>#VALUE!</v>
      </c>
    </row>
    <row r="42" spans="1:14" ht="8.25" customHeight="1" x14ac:dyDescent="0.25">
      <c r="A42" s="20"/>
      <c r="C42" s="42"/>
      <c r="D42" s="26"/>
    </row>
    <row r="43" spans="1:14" ht="13.5" customHeight="1" x14ac:dyDescent="0.25">
      <c r="A43" s="392" t="s">
        <v>43</v>
      </c>
      <c r="B43" s="392"/>
      <c r="C43" s="392"/>
      <c r="D43" s="392"/>
      <c r="E43" s="392"/>
      <c r="F43" s="392"/>
      <c r="G43" s="392"/>
      <c r="H43" s="392"/>
    </row>
    <row r="44" spans="1:14" ht="22.5" customHeight="1" x14ac:dyDescent="0.25">
      <c r="A44" s="359" t="s">
        <v>44</v>
      </c>
      <c r="B44" s="359"/>
      <c r="C44" s="359"/>
      <c r="D44" s="359"/>
      <c r="E44" s="359"/>
      <c r="F44" s="359"/>
      <c r="G44" s="359"/>
      <c r="H44" s="359"/>
    </row>
    <row r="45" spans="1:14" ht="26.25" customHeight="1" x14ac:dyDescent="0.25">
      <c r="A45" s="377" t="s">
        <v>45</v>
      </c>
      <c r="B45" s="377"/>
      <c r="C45" s="378" t="s">
        <v>51</v>
      </c>
      <c r="D45" s="379"/>
      <c r="E45" s="377" t="s">
        <v>52</v>
      </c>
      <c r="F45" s="377"/>
      <c r="G45" s="381" t="s">
        <v>16</v>
      </c>
      <c r="H45" s="382"/>
    </row>
    <row r="46" spans="1:14" x14ac:dyDescent="0.25">
      <c r="A46" s="373" t="s">
        <v>46</v>
      </c>
      <c r="B46" s="373"/>
      <c r="C46" s="374">
        <v>0.3</v>
      </c>
      <c r="D46" s="375"/>
      <c r="E46" s="376">
        <f>'Document Analysis, Obs. Discuss'!AP71</f>
        <v>0.6</v>
      </c>
      <c r="F46" s="386"/>
      <c r="G46" s="387">
        <f>E46*0.3</f>
        <v>0.18</v>
      </c>
      <c r="H46" s="388"/>
    </row>
    <row r="47" spans="1:14" x14ac:dyDescent="0.25">
      <c r="A47" s="373" t="s">
        <v>47</v>
      </c>
      <c r="B47" s="373"/>
      <c r="C47" s="374">
        <v>0.3</v>
      </c>
      <c r="D47" s="375"/>
      <c r="E47" s="376">
        <f>'Document Analysis, Obs. Discuss'!AP72</f>
        <v>0</v>
      </c>
      <c r="F47" s="386"/>
      <c r="G47" s="387">
        <f>E47*0.3</f>
        <v>0</v>
      </c>
      <c r="H47" s="388"/>
    </row>
    <row r="48" spans="1:14" x14ac:dyDescent="0.25">
      <c r="A48" s="373" t="s">
        <v>48</v>
      </c>
      <c r="B48" s="373"/>
      <c r="C48" s="374">
        <v>0.25</v>
      </c>
      <c r="D48" s="375"/>
      <c r="E48" s="376">
        <f>'Document Analysis, Obs. Discuss'!AP73</f>
        <v>0</v>
      </c>
      <c r="F48" s="386"/>
      <c r="G48" s="387">
        <f>E48*0.25</f>
        <v>0</v>
      </c>
      <c r="H48" s="388"/>
    </row>
    <row r="49" spans="1:8" x14ac:dyDescent="0.25">
      <c r="A49" s="373" t="s">
        <v>49</v>
      </c>
      <c r="B49" s="373"/>
      <c r="C49" s="374">
        <v>0.15</v>
      </c>
      <c r="D49" s="375"/>
      <c r="E49" s="376">
        <f>'Document Analysis, Obs. Discuss'!AP74</f>
        <v>0</v>
      </c>
      <c r="F49" s="386"/>
      <c r="G49" s="387">
        <f>E49*0.15</f>
        <v>0</v>
      </c>
      <c r="H49" s="388"/>
    </row>
    <row r="50" spans="1:8" x14ac:dyDescent="0.25">
      <c r="A50" s="354" t="s">
        <v>50</v>
      </c>
      <c r="B50" s="355"/>
      <c r="C50" s="355"/>
      <c r="D50" s="355"/>
      <c r="E50" s="355"/>
      <c r="F50" s="356"/>
      <c r="G50" s="357">
        <f>SUM(G46:G49)</f>
        <v>0.18</v>
      </c>
      <c r="H50" s="358"/>
    </row>
    <row r="51" spans="1:8" s="50" customFormat="1" ht="12.75" customHeight="1" x14ac:dyDescent="0.25">
      <c r="A51" s="52" t="s">
        <v>33</v>
      </c>
      <c r="B51" s="45"/>
      <c r="C51" s="46" t="s">
        <v>34</v>
      </c>
      <c r="D51" s="47"/>
      <c r="E51" s="48"/>
      <c r="F51" s="48"/>
      <c r="G51" s="49"/>
      <c r="H51" s="49"/>
    </row>
    <row r="52" spans="1:8" s="50" customFormat="1" ht="12.75" customHeight="1" x14ac:dyDescent="0.25">
      <c r="A52" s="51"/>
      <c r="B52" s="45"/>
      <c r="C52" s="46" t="s">
        <v>35</v>
      </c>
      <c r="D52" s="47"/>
      <c r="E52" s="48"/>
      <c r="F52" s="48"/>
      <c r="G52" s="49"/>
      <c r="H52" s="49"/>
    </row>
    <row r="53" spans="1:8" s="50" customFormat="1" ht="12.75" customHeight="1" x14ac:dyDescent="0.25">
      <c r="A53" s="51"/>
      <c r="B53" s="45"/>
      <c r="C53" s="46" t="s">
        <v>36</v>
      </c>
      <c r="D53" s="47"/>
      <c r="E53" s="48"/>
      <c r="F53" s="48"/>
      <c r="G53" s="49"/>
      <c r="H53" s="49"/>
    </row>
    <row r="54" spans="1:8" ht="15.75" customHeight="1" x14ac:dyDescent="0.25">
      <c r="A54" s="21" t="s">
        <v>37</v>
      </c>
      <c r="B54" s="383" t="s">
        <v>38</v>
      </c>
      <c r="C54" s="384"/>
      <c r="D54" s="385"/>
      <c r="E54" s="383" t="s">
        <v>39</v>
      </c>
      <c r="F54" s="385"/>
    </row>
    <row r="55" spans="1:8" x14ac:dyDescent="0.25">
      <c r="B55" s="360" t="s">
        <v>40</v>
      </c>
      <c r="C55" s="361"/>
      <c r="D55" s="362"/>
      <c r="E55" s="360" t="s">
        <v>34</v>
      </c>
      <c r="F55" s="362"/>
    </row>
    <row r="56" spans="1:8" x14ac:dyDescent="0.25">
      <c r="B56" s="360" t="s">
        <v>41</v>
      </c>
      <c r="C56" s="361"/>
      <c r="D56" s="362"/>
      <c r="E56" s="360" t="s">
        <v>35</v>
      </c>
      <c r="F56" s="362"/>
    </row>
    <row r="57" spans="1:8" x14ac:dyDescent="0.25">
      <c r="B57" s="360" t="s">
        <v>42</v>
      </c>
      <c r="C57" s="361"/>
      <c r="D57" s="362"/>
      <c r="E57" s="360" t="s">
        <v>36</v>
      </c>
      <c r="F57" s="362"/>
    </row>
    <row r="58" spans="1:8" x14ac:dyDescent="0.25">
      <c r="B58" s="44"/>
      <c r="C58" s="44"/>
      <c r="D58" s="44"/>
      <c r="E58" s="44"/>
      <c r="F58" s="44"/>
    </row>
    <row r="59" spans="1:8" x14ac:dyDescent="0.25">
      <c r="B59" s="44"/>
      <c r="C59" s="44"/>
      <c r="D59" s="44"/>
      <c r="E59" s="44"/>
      <c r="F59" s="44"/>
    </row>
    <row r="60" spans="1:8" x14ac:dyDescent="0.25">
      <c r="B60" s="44"/>
      <c r="C60" s="44"/>
      <c r="D60" s="44"/>
      <c r="E60" s="44"/>
      <c r="F60" s="44"/>
    </row>
    <row r="61" spans="1:8" x14ac:dyDescent="0.25">
      <c r="B61" s="44"/>
      <c r="C61" s="44"/>
      <c r="D61" s="44"/>
      <c r="E61" s="44"/>
      <c r="F61" s="44"/>
    </row>
    <row r="62" spans="1:8" x14ac:dyDescent="0.25">
      <c r="B62" s="44"/>
      <c r="C62" s="44"/>
      <c r="D62" s="44"/>
      <c r="E62" s="44"/>
      <c r="F62" s="44"/>
    </row>
    <row r="63" spans="1:8" x14ac:dyDescent="0.25">
      <c r="B63" s="44"/>
      <c r="C63" s="44"/>
      <c r="D63" s="44"/>
      <c r="E63" s="44"/>
      <c r="F63" s="44"/>
    </row>
    <row r="65" spans="1:15" ht="19.5" customHeight="1" x14ac:dyDescent="0.25">
      <c r="A65" s="359" t="s">
        <v>53</v>
      </c>
      <c r="B65" s="359"/>
      <c r="C65" s="359"/>
      <c r="D65" s="359"/>
      <c r="E65" s="359"/>
      <c r="F65" s="359"/>
      <c r="G65" s="359"/>
      <c r="H65" s="359"/>
    </row>
    <row r="66" spans="1:15" ht="30" customHeight="1" x14ac:dyDescent="0.25">
      <c r="A66" s="377" t="s">
        <v>54</v>
      </c>
      <c r="B66" s="377"/>
      <c r="C66" s="378" t="s">
        <v>51</v>
      </c>
      <c r="D66" s="379"/>
      <c r="E66" s="377" t="s">
        <v>15</v>
      </c>
      <c r="F66" s="377"/>
      <c r="G66" s="381" t="s">
        <v>16</v>
      </c>
      <c r="H66" s="382"/>
    </row>
    <row r="67" spans="1:15" x14ac:dyDescent="0.25">
      <c r="A67" s="373" t="s">
        <v>55</v>
      </c>
      <c r="B67" s="373"/>
      <c r="C67" s="374">
        <v>0.6</v>
      </c>
      <c r="D67" s="375"/>
      <c r="E67" s="376" t="e">
        <f>H41</f>
        <v>#VALUE!</v>
      </c>
      <c r="F67" s="376"/>
      <c r="G67" s="365" t="e">
        <f>C67*E67</f>
        <v>#VALUE!</v>
      </c>
      <c r="H67" s="366"/>
      <c r="N67" t="s">
        <v>180</v>
      </c>
      <c r="O67" s="43" t="e">
        <f>E67</f>
        <v>#VALUE!</v>
      </c>
    </row>
    <row r="68" spans="1:15" x14ac:dyDescent="0.25">
      <c r="A68" s="373" t="s">
        <v>57</v>
      </c>
      <c r="B68" s="373"/>
      <c r="C68" s="374">
        <v>0.4</v>
      </c>
      <c r="D68" s="375"/>
      <c r="E68" s="380">
        <f>G50</f>
        <v>0.18</v>
      </c>
      <c r="F68" s="380"/>
      <c r="G68" s="365">
        <f>C68*E68</f>
        <v>7.1999999999999995E-2</v>
      </c>
      <c r="H68" s="366"/>
      <c r="N68" t="s">
        <v>181</v>
      </c>
      <c r="O68" s="43">
        <f>E68</f>
        <v>0.18</v>
      </c>
    </row>
    <row r="69" spans="1:15" x14ac:dyDescent="0.25">
      <c r="A69" s="354" t="s">
        <v>56</v>
      </c>
      <c r="B69" s="355"/>
      <c r="C69" s="355"/>
      <c r="D69" s="355"/>
      <c r="E69" s="355"/>
      <c r="F69" s="356"/>
      <c r="G69" s="357" t="e">
        <f>SUM(G67:G68)</f>
        <v>#VALUE!</v>
      </c>
      <c r="H69" s="358"/>
      <c r="N69" t="s">
        <v>182</v>
      </c>
      <c r="O69" s="43" t="e">
        <f>G69</f>
        <v>#VALUE!</v>
      </c>
    </row>
    <row r="70" spans="1:15" ht="9.75" customHeight="1" x14ac:dyDescent="0.25"/>
    <row r="71" spans="1:15" x14ac:dyDescent="0.25">
      <c r="A71" s="28" t="s">
        <v>33</v>
      </c>
    </row>
    <row r="72" spans="1:15" x14ac:dyDescent="0.25">
      <c r="B72" s="27" t="s">
        <v>58</v>
      </c>
    </row>
    <row r="73" spans="1:15" x14ac:dyDescent="0.25">
      <c r="B73" s="27" t="s">
        <v>59</v>
      </c>
    </row>
    <row r="74" spans="1:15" x14ac:dyDescent="0.25">
      <c r="B74" s="27" t="s">
        <v>60</v>
      </c>
    </row>
    <row r="76" spans="1:15" ht="19.5" customHeight="1" x14ac:dyDescent="0.25">
      <c r="A76" s="359" t="s">
        <v>61</v>
      </c>
      <c r="B76" s="359"/>
      <c r="C76" s="359"/>
      <c r="D76" s="359"/>
      <c r="E76" s="359"/>
      <c r="F76" s="359"/>
      <c r="G76" s="359"/>
      <c r="H76" s="359"/>
    </row>
    <row r="77" spans="1:15" ht="15.75" customHeight="1" x14ac:dyDescent="0.25">
      <c r="B77" s="367" t="s">
        <v>38</v>
      </c>
      <c r="C77" s="368"/>
      <c r="D77" s="369"/>
      <c r="E77" s="370" t="s">
        <v>39</v>
      </c>
      <c r="F77" s="370"/>
    </row>
    <row r="78" spans="1:15" x14ac:dyDescent="0.25">
      <c r="B78" s="360" t="s">
        <v>40</v>
      </c>
      <c r="C78" s="361"/>
      <c r="D78" s="362"/>
      <c r="E78" s="363" t="s">
        <v>62</v>
      </c>
      <c r="F78" s="363"/>
    </row>
    <row r="79" spans="1:15" x14ac:dyDescent="0.25">
      <c r="B79" s="360" t="s">
        <v>41</v>
      </c>
      <c r="C79" s="361"/>
      <c r="D79" s="362"/>
      <c r="E79" s="363" t="s">
        <v>63</v>
      </c>
      <c r="F79" s="363"/>
    </row>
    <row r="80" spans="1:15" x14ac:dyDescent="0.25">
      <c r="B80" s="360" t="s">
        <v>42</v>
      </c>
      <c r="C80" s="361"/>
      <c r="D80" s="362"/>
      <c r="E80" s="363" t="s">
        <v>64</v>
      </c>
      <c r="F80" s="363"/>
    </row>
    <row r="81" spans="1:8" x14ac:dyDescent="0.25">
      <c r="B81" s="44"/>
      <c r="C81" s="44"/>
      <c r="D81" s="44"/>
      <c r="E81" s="44"/>
      <c r="F81" s="44"/>
    </row>
    <row r="82" spans="1:8" ht="15" customHeight="1" x14ac:dyDescent="0.25">
      <c r="A82" s="55" t="s">
        <v>72</v>
      </c>
      <c r="B82" s="364" t="e">
        <f>IF(G69&lt;1.5,"Developing level- Structures and mechanisms with acceptable level and extent of community participation and impact on learning outcomes.",IF(G69&lt;2.5,"Maturing level - Introducing and sustaining continuous improvement process that integrates wider community participation and improve sinificantly performance and learning outcomes.",IF(G69&lt;3,"Advanced level - Ensuring the production of intended outputs/outcomes and meeting all standards of a system fully integrated in the local community and is self-renewing and self-sustaining.","")))</f>
        <v>#VALUE!</v>
      </c>
      <c r="C82" s="364"/>
      <c r="D82" s="364"/>
      <c r="E82" s="364"/>
      <c r="F82" s="364"/>
      <c r="G82" s="364"/>
      <c r="H82" s="364"/>
    </row>
    <row r="83" spans="1:8" x14ac:dyDescent="0.25">
      <c r="B83" s="364"/>
      <c r="C83" s="364"/>
      <c r="D83" s="364"/>
      <c r="E83" s="364"/>
      <c r="F83" s="364"/>
      <c r="G83" s="364"/>
      <c r="H83" s="364"/>
    </row>
    <row r="84" spans="1:8" x14ac:dyDescent="0.25">
      <c r="B84" s="364"/>
      <c r="C84" s="364"/>
      <c r="D84" s="364"/>
      <c r="E84" s="364"/>
      <c r="F84" s="364"/>
      <c r="G84" s="364"/>
      <c r="H84" s="364"/>
    </row>
    <row r="85" spans="1:8" x14ac:dyDescent="0.25">
      <c r="B85" s="364"/>
      <c r="C85" s="364"/>
      <c r="D85" s="364"/>
      <c r="E85" s="364"/>
      <c r="F85" s="364"/>
      <c r="G85" s="364"/>
      <c r="H85" s="364"/>
    </row>
    <row r="86" spans="1:8" x14ac:dyDescent="0.25">
      <c r="B86" s="61"/>
      <c r="C86" s="61"/>
      <c r="D86" s="61"/>
      <c r="E86" s="61"/>
      <c r="F86" s="61"/>
      <c r="G86" s="61"/>
      <c r="H86" s="61"/>
    </row>
    <row r="87" spans="1:8" x14ac:dyDescent="0.25">
      <c r="B87" s="61"/>
      <c r="C87" s="61"/>
      <c r="D87" s="61"/>
      <c r="E87" s="61"/>
      <c r="F87" s="61"/>
      <c r="G87" s="61"/>
      <c r="H87" s="61"/>
    </row>
    <row r="88" spans="1:8" x14ac:dyDescent="0.25">
      <c r="B88" s="61"/>
      <c r="C88" s="61"/>
      <c r="D88" s="61"/>
      <c r="E88" s="61"/>
      <c r="F88" s="61"/>
      <c r="G88" s="61"/>
      <c r="H88" s="61"/>
    </row>
    <row r="89" spans="1:8" x14ac:dyDescent="0.25">
      <c r="B89" s="61"/>
      <c r="C89" s="61"/>
      <c r="D89" s="61"/>
      <c r="E89" s="61"/>
      <c r="F89" s="61"/>
      <c r="G89" s="61"/>
      <c r="H89" s="61"/>
    </row>
    <row r="90" spans="1:8" x14ac:dyDescent="0.25">
      <c r="B90" s="61"/>
      <c r="C90" s="61"/>
      <c r="D90" s="61"/>
      <c r="E90" s="61"/>
      <c r="F90" s="61"/>
      <c r="G90" s="61"/>
      <c r="H90" s="61"/>
    </row>
    <row r="91" spans="1:8" x14ac:dyDescent="0.25">
      <c r="B91" s="61"/>
      <c r="C91" s="61"/>
      <c r="D91" s="61"/>
      <c r="E91" s="61"/>
      <c r="F91" s="61"/>
      <c r="G91" s="61"/>
      <c r="H91" s="61"/>
    </row>
    <row r="92" spans="1:8" x14ac:dyDescent="0.25">
      <c r="B92" s="61"/>
      <c r="C92" s="61"/>
      <c r="D92" s="61"/>
      <c r="E92" s="61"/>
      <c r="F92" s="61"/>
      <c r="G92" s="61"/>
      <c r="H92" s="61"/>
    </row>
    <row r="93" spans="1:8" x14ac:dyDescent="0.25">
      <c r="B93" s="61"/>
      <c r="C93" s="61"/>
      <c r="D93" s="61"/>
      <c r="E93" s="61"/>
      <c r="F93" s="61"/>
      <c r="G93" s="61"/>
      <c r="H93" s="61"/>
    </row>
    <row r="94" spans="1:8" x14ac:dyDescent="0.25">
      <c r="B94" s="61"/>
      <c r="C94" s="61"/>
      <c r="D94" s="61"/>
      <c r="E94" s="61"/>
      <c r="F94" s="61"/>
      <c r="G94" s="61"/>
      <c r="H94" s="61"/>
    </row>
    <row r="95" spans="1:8" x14ac:dyDescent="0.25">
      <c r="B95" s="61"/>
      <c r="C95" s="61"/>
      <c r="D95" s="61"/>
      <c r="E95" s="61"/>
      <c r="F95" s="61"/>
      <c r="G95" s="61"/>
      <c r="H95" s="61"/>
    </row>
    <row r="96" spans="1:8" x14ac:dyDescent="0.25">
      <c r="B96" s="61"/>
      <c r="C96" s="61"/>
      <c r="D96" s="61"/>
      <c r="E96" s="61"/>
      <c r="F96" s="61"/>
      <c r="G96" s="61"/>
      <c r="H96" s="61"/>
    </row>
    <row r="97" spans="1:8" x14ac:dyDescent="0.25">
      <c r="B97" s="61"/>
      <c r="C97" s="61"/>
      <c r="D97" s="61"/>
      <c r="E97" s="61"/>
      <c r="F97" s="61"/>
      <c r="G97" s="61"/>
      <c r="H97" s="61"/>
    </row>
    <row r="98" spans="1:8" x14ac:dyDescent="0.25">
      <c r="B98" s="61"/>
      <c r="C98" s="61"/>
      <c r="D98" s="61"/>
      <c r="E98" s="61"/>
      <c r="F98" s="61"/>
      <c r="G98" s="61"/>
      <c r="H98" s="61"/>
    </row>
    <row r="99" spans="1:8" x14ac:dyDescent="0.25">
      <c r="B99" s="59"/>
      <c r="C99" s="59"/>
      <c r="D99" s="59"/>
      <c r="E99" s="59"/>
      <c r="F99" s="59"/>
      <c r="G99" s="59"/>
      <c r="H99" s="59"/>
    </row>
    <row r="100" spans="1:8" x14ac:dyDescent="0.25">
      <c r="A100" s="22" t="s">
        <v>65</v>
      </c>
    </row>
    <row r="101" spans="1:8" x14ac:dyDescent="0.25">
      <c r="B101" s="353">
        <f>'Input Menu'!B51</f>
        <v>0</v>
      </c>
      <c r="C101" s="353"/>
      <c r="D101" s="99"/>
      <c r="E101" s="353">
        <f>'Input Menu'!B52</f>
        <v>0</v>
      </c>
      <c r="F101" s="353"/>
    </row>
    <row r="102" spans="1:8" x14ac:dyDescent="0.25">
      <c r="B102" s="351" t="s">
        <v>67</v>
      </c>
      <c r="C102" s="351"/>
      <c r="E102" s="351" t="s">
        <v>67</v>
      </c>
      <c r="F102" s="351"/>
    </row>
    <row r="105" spans="1:8" x14ac:dyDescent="0.25">
      <c r="B105" s="351">
        <f>'Input Menu'!B53</f>
        <v>0</v>
      </c>
      <c r="C105" s="351"/>
      <c r="E105" s="413">
        <f>'Input Menu'!B54</f>
        <v>0</v>
      </c>
      <c r="F105" s="413"/>
    </row>
    <row r="106" spans="1:8" x14ac:dyDescent="0.25">
      <c r="B106" s="351" t="s">
        <v>67</v>
      </c>
      <c r="C106" s="351"/>
      <c r="E106" s="351" t="s">
        <v>67</v>
      </c>
      <c r="F106" s="351"/>
    </row>
    <row r="107" spans="1:8" x14ac:dyDescent="0.25">
      <c r="E107" s="98"/>
      <c r="F107" s="98"/>
    </row>
    <row r="110" spans="1:8" x14ac:dyDescent="0.25">
      <c r="B110" s="351">
        <f>'Input Menu'!B50</f>
        <v>0</v>
      </c>
      <c r="C110" s="351"/>
      <c r="D110" s="351"/>
      <c r="E110" s="351"/>
      <c r="F110" s="351"/>
    </row>
    <row r="111" spans="1:8" x14ac:dyDescent="0.25">
      <c r="B111" s="351" t="s">
        <v>66</v>
      </c>
      <c r="C111" s="351"/>
      <c r="D111" s="351"/>
      <c r="E111" s="351"/>
      <c r="F111" s="351"/>
    </row>
    <row r="112" spans="1:8" ht="60" customHeight="1" x14ac:dyDescent="0.25">
      <c r="A112" s="102">
        <f>'Main Menu'!D65</f>
        <v>0</v>
      </c>
      <c r="B112" s="102"/>
      <c r="C112" s="102"/>
    </row>
  </sheetData>
  <sheetProtection password="C542" sheet="1" objects="1" scenarios="1"/>
  <protectedRanges>
    <protectedRange sqref="E101 B101 B105 E105 B110" name="Range1"/>
  </protectedRanges>
  <customSheetViews>
    <customSheetView guid="{4A908606-4657-4E94-A24A-D00115F5FBC8}" scale="110" showPageBreaks="1" showGridLines="0" printArea="1" hiddenRows="1" hiddenColumns="1" state="hidden" view="pageBreakPreview" topLeftCell="A96">
      <selection sqref="A1:H1"/>
      <pageMargins left="0.7" right="0.7" top="0.75" bottom="0.75" header="0.3" footer="0.3"/>
      <pageSetup paperSize="5" scale="90" orientation="portrait" horizontalDpi="4294967293" verticalDpi="4294967293" r:id="rId1"/>
    </customSheetView>
  </customSheetViews>
  <mergeCells count="98">
    <mergeCell ref="B110:F110"/>
    <mergeCell ref="B111:F111"/>
    <mergeCell ref="B102:C102"/>
    <mergeCell ref="E102:F102"/>
    <mergeCell ref="B105:C105"/>
    <mergeCell ref="E105:F105"/>
    <mergeCell ref="B106:C106"/>
    <mergeCell ref="E106:F106"/>
    <mergeCell ref="B101:C101"/>
    <mergeCell ref="E101:F101"/>
    <mergeCell ref="A69:F69"/>
    <mergeCell ref="G69:H69"/>
    <mergeCell ref="A76:H76"/>
    <mergeCell ref="B77:D77"/>
    <mergeCell ref="E77:F77"/>
    <mergeCell ref="B78:D78"/>
    <mergeCell ref="E78:F78"/>
    <mergeCell ref="B79:D79"/>
    <mergeCell ref="E79:F79"/>
    <mergeCell ref="B80:D80"/>
    <mergeCell ref="E80:F80"/>
    <mergeCell ref="B82:H85"/>
    <mergeCell ref="A67:B67"/>
    <mergeCell ref="C67:D67"/>
    <mergeCell ref="E67:F67"/>
    <mergeCell ref="G67:H67"/>
    <mergeCell ref="A68:B68"/>
    <mergeCell ref="C68:D68"/>
    <mergeCell ref="E68:F68"/>
    <mergeCell ref="G68:H68"/>
    <mergeCell ref="A66:B66"/>
    <mergeCell ref="C66:D66"/>
    <mergeCell ref="E66:F66"/>
    <mergeCell ref="G66:H66"/>
    <mergeCell ref="A50:F50"/>
    <mergeCell ref="G50:H50"/>
    <mergeCell ref="B54:D54"/>
    <mergeCell ref="E54:F54"/>
    <mergeCell ref="B55:D55"/>
    <mergeCell ref="E55:F55"/>
    <mergeCell ref="B56:D56"/>
    <mergeCell ref="E56:F56"/>
    <mergeCell ref="B57:D57"/>
    <mergeCell ref="E57:F57"/>
    <mergeCell ref="A65:H65"/>
    <mergeCell ref="A48:B48"/>
    <mergeCell ref="C48:D48"/>
    <mergeCell ref="E48:F48"/>
    <mergeCell ref="G48:H48"/>
    <mergeCell ref="A49:B49"/>
    <mergeCell ref="C49:D49"/>
    <mergeCell ref="E49:F49"/>
    <mergeCell ref="G49:H49"/>
    <mergeCell ref="A46:B46"/>
    <mergeCell ref="C46:D46"/>
    <mergeCell ref="E46:F46"/>
    <mergeCell ref="G46:H46"/>
    <mergeCell ref="A47:B47"/>
    <mergeCell ref="C47:D47"/>
    <mergeCell ref="E47:F47"/>
    <mergeCell ref="G47:H47"/>
    <mergeCell ref="A41:E41"/>
    <mergeCell ref="A43:H43"/>
    <mergeCell ref="A44:H44"/>
    <mergeCell ref="A45:B45"/>
    <mergeCell ref="C45:D45"/>
    <mergeCell ref="E45:F45"/>
    <mergeCell ref="G45:H45"/>
    <mergeCell ref="H35:H40"/>
    <mergeCell ref="A17:A34"/>
    <mergeCell ref="E17:E22"/>
    <mergeCell ref="F17:F22"/>
    <mergeCell ref="G17:G22"/>
    <mergeCell ref="H17:H34"/>
    <mergeCell ref="E23:E28"/>
    <mergeCell ref="F23:F28"/>
    <mergeCell ref="G23:G28"/>
    <mergeCell ref="E29:E34"/>
    <mergeCell ref="F29:F34"/>
    <mergeCell ref="G29:G34"/>
    <mergeCell ref="A35:A40"/>
    <mergeCell ref="E35:E40"/>
    <mergeCell ref="F35:F40"/>
    <mergeCell ref="G35:G40"/>
    <mergeCell ref="A8:H8"/>
    <mergeCell ref="B9:C9"/>
    <mergeCell ref="A11:A16"/>
    <mergeCell ref="E11:E16"/>
    <mergeCell ref="F11:F16"/>
    <mergeCell ref="G11:G16"/>
    <mergeCell ref="H11:H16"/>
    <mergeCell ref="B16:D16"/>
    <mergeCell ref="A1:H1"/>
    <mergeCell ref="A2:H2"/>
    <mergeCell ref="A3:H3"/>
    <mergeCell ref="A5:H5"/>
    <mergeCell ref="F6:H6"/>
    <mergeCell ref="B6:D6"/>
  </mergeCells>
  <conditionalFormatting sqref="C51">
    <cfRule type="iconSet" priority="1">
      <iconSet>
        <cfvo type="percent" val="0"/>
        <cfvo type="percent" val="33"/>
        <cfvo type="percent" val="67"/>
      </iconSet>
    </cfRule>
  </conditionalFormatting>
  <dataValidations count="1">
    <dataValidation allowBlank="1" showInputMessage="1" showErrorMessage="1" errorTitle="aye" sqref="B4:B111 B113:B1048576"/>
  </dataValidations>
  <pageMargins left="0.7" right="0.7" top="0.75" bottom="0.75" header="0.3" footer="0.3"/>
  <pageSetup paperSize="5" scale="90" orientation="portrait" horizontalDpi="4294967293" verticalDpi="4294967293" r:id="rId2"/>
  <drawing r:id="rId3"/>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ublished="0" codeName="Sheet2">
    <tabColor theme="4" tint="-0.249977111117893"/>
  </sheetPr>
  <dimension ref="A1:AP75"/>
  <sheetViews>
    <sheetView showGridLines="0" view="pageBreakPreview" topLeftCell="D10" zoomScale="75" zoomScaleNormal="70" zoomScaleSheetLayoutView="75" workbookViewId="0">
      <pane ySplit="1" topLeftCell="A11" activePane="bottomLeft" state="frozen"/>
      <selection activeCell="A10" sqref="A10"/>
      <selection pane="bottomLeft" activeCell="AQ1" sqref="AQ1"/>
    </sheetView>
  </sheetViews>
  <sheetFormatPr defaultRowHeight="15" x14ac:dyDescent="0.25"/>
  <cols>
    <col min="3" max="4" width="16.7109375" customWidth="1"/>
    <col min="9" max="9" width="8.42578125" customWidth="1"/>
    <col min="14" max="14" width="8.42578125" customWidth="1"/>
    <col min="19" max="19" width="8.140625" customWidth="1"/>
    <col min="20" max="20" width="8.42578125" hidden="1" customWidth="1"/>
    <col min="21" max="21" width="11.5703125" style="4" hidden="1" customWidth="1"/>
    <col min="22" max="22" width="10.85546875" style="4" hidden="1" customWidth="1"/>
    <col min="23" max="23" width="8.28515625" style="4" hidden="1" customWidth="1"/>
    <col min="24" max="24" width="9.140625" hidden="1" customWidth="1"/>
    <col min="25" max="25" width="7.85546875" hidden="1" customWidth="1"/>
    <col min="26" max="26" width="1.7109375" hidden="1" customWidth="1"/>
    <col min="27" max="40" width="9.140625" hidden="1" customWidth="1"/>
    <col min="41" max="41" width="9.140625" customWidth="1"/>
  </cols>
  <sheetData>
    <row r="1" spans="1:25" ht="27" customHeight="1" x14ac:dyDescent="0.25">
      <c r="A1" s="458" t="str">
        <f>'Main Menu'!A1:F1</f>
        <v>Department of Education</v>
      </c>
      <c r="B1" s="458"/>
      <c r="C1" s="458"/>
      <c r="D1" s="458"/>
      <c r="E1" s="458"/>
      <c r="F1" s="458"/>
      <c r="G1" s="458"/>
      <c r="H1" s="458"/>
      <c r="I1" s="458"/>
      <c r="J1" s="458"/>
      <c r="K1" s="458"/>
      <c r="L1" s="458"/>
      <c r="M1" s="458"/>
      <c r="N1" s="458"/>
      <c r="O1" s="458"/>
      <c r="P1" s="458"/>
      <c r="Q1" s="458"/>
      <c r="R1" s="458"/>
      <c r="S1" s="458"/>
      <c r="T1" s="86"/>
    </row>
    <row r="2" spans="1:25" ht="21.75" customHeight="1" x14ac:dyDescent="0.25">
      <c r="A2" s="458" t="str">
        <f>'Main Menu'!A2:F2</f>
        <v>Region X</v>
      </c>
      <c r="B2" s="458"/>
      <c r="C2" s="458"/>
      <c r="D2" s="458"/>
      <c r="E2" s="458"/>
      <c r="F2" s="458"/>
      <c r="G2" s="458"/>
      <c r="H2" s="458"/>
      <c r="I2" s="458"/>
      <c r="J2" s="458"/>
      <c r="K2" s="458"/>
      <c r="L2" s="458"/>
      <c r="M2" s="458"/>
      <c r="N2" s="458"/>
      <c r="O2" s="458"/>
      <c r="P2" s="458"/>
      <c r="Q2" s="458"/>
      <c r="R2" s="458"/>
      <c r="S2" s="458"/>
      <c r="T2" s="86"/>
    </row>
    <row r="3" spans="1:25" ht="21" customHeight="1" x14ac:dyDescent="0.25">
      <c r="A3" s="459" t="str">
        <f>'Main Menu'!A3:F3</f>
        <v/>
      </c>
      <c r="B3" s="459"/>
      <c r="C3" s="459"/>
      <c r="D3" s="459"/>
      <c r="E3" s="459"/>
      <c r="F3" s="459"/>
      <c r="G3" s="459"/>
      <c r="H3" s="459"/>
      <c r="I3" s="459"/>
      <c r="J3" s="459"/>
      <c r="K3" s="459"/>
      <c r="L3" s="459"/>
      <c r="M3" s="459"/>
      <c r="N3" s="459"/>
      <c r="O3" s="459"/>
      <c r="P3" s="459"/>
      <c r="Q3" s="459"/>
      <c r="R3" s="459"/>
      <c r="S3" s="459"/>
      <c r="T3" s="87"/>
    </row>
    <row r="4" spans="1:25" ht="1.5" customHeight="1" x14ac:dyDescent="0.25">
      <c r="A4" s="3"/>
      <c r="B4" s="1"/>
      <c r="C4" s="36"/>
      <c r="D4" s="36"/>
      <c r="E4" s="1"/>
      <c r="F4" s="5"/>
      <c r="G4" s="5"/>
      <c r="H4" s="4"/>
      <c r="I4" s="4"/>
    </row>
    <row r="5" spans="1:25" ht="26.25" customHeight="1" x14ac:dyDescent="0.25">
      <c r="A5" s="438" t="s">
        <v>221</v>
      </c>
      <c r="B5" s="438"/>
      <c r="C5" s="438"/>
      <c r="D5" s="438"/>
      <c r="E5" s="438"/>
      <c r="F5" s="438"/>
      <c r="G5" s="438"/>
      <c r="H5" s="438"/>
      <c r="I5" s="438"/>
      <c r="J5" s="438"/>
      <c r="K5" s="438"/>
      <c r="L5" s="438"/>
      <c r="M5" s="438"/>
      <c r="N5" s="438"/>
      <c r="O5" s="438"/>
      <c r="P5" s="438"/>
      <c r="Q5" s="438"/>
      <c r="R5" s="438"/>
      <c r="S5" s="438"/>
      <c r="T5" s="88"/>
    </row>
    <row r="6" spans="1:25" ht="32.25" customHeight="1" x14ac:dyDescent="0.25">
      <c r="A6" s="248" t="s">
        <v>258</v>
      </c>
      <c r="B6" s="407">
        <f>'Input Menu'!B6:C6</f>
        <v>0</v>
      </c>
      <c r="C6" s="407"/>
      <c r="D6" s="407"/>
      <c r="E6" s="434"/>
      <c r="F6" s="434"/>
      <c r="G6" s="434"/>
      <c r="H6" s="434"/>
      <c r="I6" s="434"/>
      <c r="J6" s="434"/>
      <c r="K6" s="434"/>
      <c r="L6" s="444" t="s">
        <v>225</v>
      </c>
      <c r="M6" s="444"/>
      <c r="N6" s="444"/>
      <c r="O6" s="435" t="str">
        <f>'Main Menu'!B8</f>
        <v/>
      </c>
      <c r="P6" s="435"/>
      <c r="Q6" s="435"/>
      <c r="R6" s="435"/>
      <c r="S6" s="435"/>
      <c r="T6" s="89"/>
    </row>
    <row r="7" spans="1:25" ht="31.5" customHeight="1" x14ac:dyDescent="0.25">
      <c r="A7" s="3" t="s">
        <v>626</v>
      </c>
      <c r="B7" s="407" t="str">
        <f>'Input Menu'!B7:C7</f>
        <v/>
      </c>
      <c r="C7" s="407"/>
      <c r="D7" s="407"/>
      <c r="E7" s="6"/>
      <c r="F7" s="15"/>
      <c r="G7" s="16"/>
      <c r="H7" s="16"/>
      <c r="I7" s="7"/>
    </row>
    <row r="8" spans="1:25" ht="18.75" customHeight="1" x14ac:dyDescent="0.25">
      <c r="A8" s="56" t="s">
        <v>74</v>
      </c>
    </row>
    <row r="9" spans="1:25" ht="33" customHeight="1" x14ac:dyDescent="0.25">
      <c r="A9" s="441" t="s">
        <v>73</v>
      </c>
      <c r="B9" s="441"/>
      <c r="C9" s="441"/>
      <c r="D9" s="441"/>
      <c r="E9" s="441"/>
      <c r="F9" s="441"/>
      <c r="G9" s="441"/>
      <c r="H9" s="441"/>
      <c r="I9" s="441"/>
      <c r="J9" s="441"/>
      <c r="K9" s="441"/>
      <c r="L9" s="441"/>
      <c r="M9" s="441"/>
      <c r="N9" s="441"/>
      <c r="O9" s="441"/>
      <c r="P9" s="441"/>
      <c r="Q9" s="441"/>
      <c r="R9" s="441"/>
      <c r="S9" s="441"/>
      <c r="T9" s="78"/>
    </row>
    <row r="10" spans="1:25" ht="5.25" customHeight="1" x14ac:dyDescent="0.25"/>
    <row r="11" spans="1:25" ht="53.25" customHeight="1" x14ac:dyDescent="0.25">
      <c r="A11" s="443" t="s">
        <v>75</v>
      </c>
      <c r="B11" s="443"/>
      <c r="C11" s="443"/>
      <c r="D11" s="91" t="s">
        <v>209</v>
      </c>
      <c r="E11" s="439" t="s">
        <v>210</v>
      </c>
      <c r="F11" s="439"/>
      <c r="G11" s="439"/>
      <c r="H11" s="439"/>
      <c r="I11" s="439"/>
      <c r="J11" s="439" t="s">
        <v>211</v>
      </c>
      <c r="K11" s="439"/>
      <c r="L11" s="439"/>
      <c r="M11" s="439"/>
      <c r="N11" s="439"/>
      <c r="O11" s="439" t="s">
        <v>212</v>
      </c>
      <c r="P11" s="439"/>
      <c r="Q11" s="439"/>
      <c r="R11" s="439"/>
      <c r="S11" s="439"/>
      <c r="T11" s="92"/>
    </row>
    <row r="12" spans="1:25" ht="81.75" customHeight="1" x14ac:dyDescent="0.25">
      <c r="A12" s="442" t="s">
        <v>76</v>
      </c>
      <c r="B12" s="442"/>
      <c r="C12" s="442"/>
      <c r="D12" s="94" t="s">
        <v>213</v>
      </c>
      <c r="E12" s="291" t="s">
        <v>77</v>
      </c>
      <c r="F12" s="291"/>
      <c r="G12" s="291"/>
      <c r="H12" s="291"/>
      <c r="I12" s="291"/>
      <c r="J12" s="291" t="s">
        <v>78</v>
      </c>
      <c r="K12" s="291"/>
      <c r="L12" s="291"/>
      <c r="M12" s="291"/>
      <c r="N12" s="291"/>
      <c r="O12" s="291" t="s">
        <v>79</v>
      </c>
      <c r="P12" s="291"/>
      <c r="Q12" s="291"/>
      <c r="R12" s="291"/>
      <c r="S12" s="291"/>
      <c r="T12" s="85" t="b">
        <v>0</v>
      </c>
      <c r="U12" s="4" t="b">
        <v>0</v>
      </c>
      <c r="V12" s="4" t="b">
        <v>0</v>
      </c>
      <c r="W12" s="4" t="b">
        <v>1</v>
      </c>
      <c r="Y12" t="s">
        <v>96</v>
      </c>
    </row>
    <row r="13" spans="1:25" ht="23.25" hidden="1" customHeight="1" x14ac:dyDescent="0.25">
      <c r="A13" s="442"/>
      <c r="B13" s="442"/>
      <c r="C13" s="442"/>
      <c r="D13" s="79"/>
      <c r="E13" s="10"/>
      <c r="F13" s="10"/>
      <c r="G13" s="10"/>
      <c r="H13" s="10"/>
      <c r="I13" s="10"/>
      <c r="J13" s="10"/>
      <c r="K13" s="10"/>
      <c r="L13" s="10"/>
      <c r="M13" s="10"/>
      <c r="N13" s="10"/>
      <c r="O13" s="10"/>
      <c r="P13" s="10"/>
      <c r="Q13" s="10"/>
      <c r="R13" s="10"/>
      <c r="S13" s="10"/>
      <c r="T13" s="4" t="str">
        <f>IF(T12=TRUE,"0","")</f>
        <v/>
      </c>
      <c r="U13" s="4" t="str">
        <f>IF(U12=TRUE,"1","")</f>
        <v/>
      </c>
      <c r="V13" s="4" t="str">
        <f>IF(V12=TRUE,"2","")</f>
        <v/>
      </c>
      <c r="W13" s="4" t="str">
        <f>IF(W12=TRUE,"3","")</f>
        <v>3</v>
      </c>
      <c r="X13" t="str">
        <f>IF(W13="3",W13,IF(V13="2",V13,IF(U13="1",U13,"0")))</f>
        <v>3</v>
      </c>
    </row>
    <row r="14" spans="1:25" ht="76.5" customHeight="1" x14ac:dyDescent="0.25">
      <c r="A14" s="442" t="s">
        <v>80</v>
      </c>
      <c r="B14" s="442"/>
      <c r="C14" s="442"/>
      <c r="D14" s="94" t="s">
        <v>213</v>
      </c>
      <c r="E14" s="291" t="s">
        <v>81</v>
      </c>
      <c r="F14" s="291"/>
      <c r="G14" s="291"/>
      <c r="H14" s="291"/>
      <c r="I14" s="291"/>
      <c r="J14" s="291" t="s">
        <v>82</v>
      </c>
      <c r="K14" s="291"/>
      <c r="L14" s="291"/>
      <c r="M14" s="291"/>
      <c r="N14" s="291"/>
      <c r="O14" s="291" t="s">
        <v>83</v>
      </c>
      <c r="P14" s="291"/>
      <c r="Q14" s="291"/>
      <c r="R14" s="291"/>
      <c r="S14" s="291"/>
      <c r="T14" s="85" t="b">
        <v>0</v>
      </c>
      <c r="U14" s="4" t="b">
        <v>0</v>
      </c>
      <c r="V14" s="4" t="b">
        <v>0</v>
      </c>
      <c r="W14" s="4" t="b">
        <v>0</v>
      </c>
    </row>
    <row r="15" spans="1:25" ht="26.25" hidden="1" customHeight="1" x14ac:dyDescent="0.25">
      <c r="A15" s="58"/>
      <c r="B15" s="58"/>
      <c r="C15" s="58"/>
      <c r="D15" s="58"/>
      <c r="E15" s="10"/>
      <c r="F15" s="10"/>
      <c r="G15" s="10"/>
      <c r="H15" s="10"/>
      <c r="I15" s="10"/>
      <c r="J15" s="10"/>
      <c r="K15" s="10"/>
      <c r="L15" s="10"/>
      <c r="M15" s="10"/>
      <c r="N15" s="10"/>
      <c r="O15" s="10"/>
      <c r="P15" s="10"/>
      <c r="Q15" s="10"/>
      <c r="R15" s="10"/>
      <c r="S15" s="10"/>
      <c r="T15" s="4" t="str">
        <f>IF(T14=TRUE,"0","")</f>
        <v/>
      </c>
      <c r="U15" s="4" t="str">
        <f>IF(U14=TRUE,"1","0")</f>
        <v>0</v>
      </c>
      <c r="V15" s="4" t="str">
        <f>IF(V14=TRUE,"2","0")</f>
        <v>0</v>
      </c>
      <c r="W15" s="4" t="str">
        <f>IF(W14=TRUE,"3","0")</f>
        <v>0</v>
      </c>
      <c r="X15" t="str">
        <f>IF(W15="3",W15,IF(V15="2",V15,IF(U15="1",U15,"0")))</f>
        <v>0</v>
      </c>
    </row>
    <row r="16" spans="1:25" ht="92.25" customHeight="1" x14ac:dyDescent="0.25">
      <c r="A16" s="442" t="s">
        <v>84</v>
      </c>
      <c r="B16" s="442"/>
      <c r="C16" s="442"/>
      <c r="D16" s="94" t="s">
        <v>213</v>
      </c>
      <c r="E16" s="291" t="s">
        <v>85</v>
      </c>
      <c r="F16" s="291"/>
      <c r="G16" s="291"/>
      <c r="H16" s="291"/>
      <c r="I16" s="291"/>
      <c r="J16" s="291" t="s">
        <v>86</v>
      </c>
      <c r="K16" s="291"/>
      <c r="L16" s="291"/>
      <c r="M16" s="291"/>
      <c r="N16" s="291"/>
      <c r="O16" s="291" t="s">
        <v>87</v>
      </c>
      <c r="P16" s="440"/>
      <c r="Q16" s="440"/>
      <c r="R16" s="440"/>
      <c r="S16" s="440"/>
      <c r="T16" s="89" t="b">
        <v>0</v>
      </c>
      <c r="U16" s="4" t="b">
        <v>0</v>
      </c>
      <c r="V16" s="4" t="b">
        <v>0</v>
      </c>
      <c r="W16" s="4" t="b">
        <v>0</v>
      </c>
    </row>
    <row r="17" spans="1:24" ht="30.75" hidden="1" customHeight="1" x14ac:dyDescent="0.25">
      <c r="A17" s="58"/>
      <c r="B17" s="58"/>
      <c r="C17" s="58"/>
      <c r="D17" s="58"/>
      <c r="E17" s="10"/>
      <c r="F17" s="10"/>
      <c r="G17" s="10"/>
      <c r="H17" s="10"/>
      <c r="I17" s="10"/>
      <c r="J17" s="10"/>
      <c r="K17" s="10"/>
      <c r="L17" s="10"/>
      <c r="M17" s="10"/>
      <c r="N17" s="10"/>
      <c r="O17" s="10"/>
      <c r="P17" s="10"/>
      <c r="Q17" s="10"/>
      <c r="R17" s="10"/>
      <c r="S17" s="10"/>
      <c r="T17" s="4" t="str">
        <f>IF(T16=TRUE,"0","")</f>
        <v/>
      </c>
      <c r="U17" s="4" t="str">
        <f>IF(U16=TRUE,"1","0")</f>
        <v>0</v>
      </c>
      <c r="V17" s="4" t="str">
        <f>IF(V16=TRUE,"2","0")</f>
        <v>0</v>
      </c>
      <c r="W17" s="4" t="str">
        <f>IF(W16=TRUE,"3","0")</f>
        <v>0</v>
      </c>
      <c r="X17" t="str">
        <f>IF(W17="3",W17,IF(V17="2",V17,IF(U17="1",U17,"0")))</f>
        <v>0</v>
      </c>
    </row>
    <row r="18" spans="1:24" ht="106.5" customHeight="1" x14ac:dyDescent="0.25">
      <c r="A18" s="442" t="s">
        <v>88</v>
      </c>
      <c r="B18" s="442"/>
      <c r="C18" s="442"/>
      <c r="D18" s="94" t="s">
        <v>213</v>
      </c>
      <c r="E18" s="291" t="s">
        <v>90</v>
      </c>
      <c r="F18" s="291"/>
      <c r="G18" s="291"/>
      <c r="H18" s="291"/>
      <c r="I18" s="291"/>
      <c r="J18" s="291" t="s">
        <v>91</v>
      </c>
      <c r="K18" s="291"/>
      <c r="L18" s="291"/>
      <c r="M18" s="291"/>
      <c r="N18" s="291"/>
      <c r="O18" s="291" t="s">
        <v>92</v>
      </c>
      <c r="P18" s="291"/>
      <c r="Q18" s="291"/>
      <c r="R18" s="291"/>
      <c r="S18" s="291"/>
      <c r="T18" s="85" t="b">
        <v>0</v>
      </c>
      <c r="U18" s="4" t="b">
        <v>0</v>
      </c>
      <c r="V18" s="4" t="b">
        <v>0</v>
      </c>
      <c r="W18" s="4" t="b">
        <v>0</v>
      </c>
    </row>
    <row r="19" spans="1:24" ht="24" hidden="1" customHeight="1" x14ac:dyDescent="0.25">
      <c r="A19" s="58"/>
      <c r="B19" s="58"/>
      <c r="C19" s="58"/>
      <c r="D19" s="58"/>
      <c r="E19" s="10"/>
      <c r="F19" s="10"/>
      <c r="G19" s="10"/>
      <c r="H19" s="10"/>
      <c r="I19" s="10"/>
      <c r="J19" s="10"/>
      <c r="K19" s="10"/>
      <c r="L19" s="10"/>
      <c r="M19" s="10"/>
      <c r="N19" s="10"/>
      <c r="O19" s="10"/>
      <c r="P19" s="10"/>
      <c r="Q19" s="10"/>
      <c r="R19" s="10"/>
      <c r="S19" s="10"/>
      <c r="T19" s="4" t="str">
        <f>IF(T18=TRUE,"0","")</f>
        <v/>
      </c>
      <c r="U19" s="4" t="str">
        <f>IF(U18=TRUE,"1","0")</f>
        <v>0</v>
      </c>
      <c r="V19" s="4" t="str">
        <f>IF(V18=TRUE,"2","0")</f>
        <v>0</v>
      </c>
      <c r="W19" s="4" t="str">
        <f>IF(W18=TRUE,"3","0")</f>
        <v>0</v>
      </c>
      <c r="X19" t="str">
        <f>IF(W19="3",W19,IF(V19="2",V19,IF(U19="1",U19,"0")))</f>
        <v>0</v>
      </c>
    </row>
    <row r="20" spans="1:24" ht="96" customHeight="1" x14ac:dyDescent="0.25">
      <c r="A20" s="442" t="s">
        <v>93</v>
      </c>
      <c r="B20" s="442"/>
      <c r="C20" s="442"/>
      <c r="D20" s="94" t="s">
        <v>213</v>
      </c>
      <c r="E20" s="291" t="s">
        <v>89</v>
      </c>
      <c r="F20" s="291"/>
      <c r="G20" s="291"/>
      <c r="H20" s="291"/>
      <c r="I20" s="291"/>
      <c r="J20" s="291" t="s">
        <v>94</v>
      </c>
      <c r="K20" s="291"/>
      <c r="L20" s="291"/>
      <c r="M20" s="291"/>
      <c r="N20" s="291"/>
      <c r="O20" s="291" t="s">
        <v>95</v>
      </c>
      <c r="P20" s="291"/>
      <c r="Q20" s="291"/>
      <c r="R20" s="291"/>
      <c r="S20" s="291"/>
      <c r="T20" s="85" t="b">
        <v>0</v>
      </c>
      <c r="U20" s="4" t="b">
        <v>0</v>
      </c>
      <c r="V20" s="4" t="b">
        <v>0</v>
      </c>
      <c r="W20" s="4" t="b">
        <v>0</v>
      </c>
    </row>
    <row r="21" spans="1:24" ht="18.75" x14ac:dyDescent="0.3">
      <c r="A21" s="60" t="s">
        <v>97</v>
      </c>
      <c r="T21" s="4" t="str">
        <f>IF(T20=TRUE,"0","")</f>
        <v/>
      </c>
      <c r="U21" s="4" t="str">
        <f>IF(U20=TRUE,"1","0")</f>
        <v>0</v>
      </c>
      <c r="V21" s="4" t="str">
        <f>IF(V20=TRUE,"2","0")</f>
        <v>0</v>
      </c>
      <c r="W21" s="4" t="str">
        <f>IF(W20=TRUE,"3","0")</f>
        <v>0</v>
      </c>
      <c r="X21" t="str">
        <f>IF(W21="3",W21,IF(V21="2",V21,IF(U21="1",U21,"0")))</f>
        <v>0</v>
      </c>
    </row>
    <row r="22" spans="1:24" ht="12.75" customHeight="1" x14ac:dyDescent="0.25">
      <c r="A22" s="460" t="s">
        <v>98</v>
      </c>
      <c r="B22" s="460"/>
      <c r="C22" s="460"/>
      <c r="D22" s="460"/>
      <c r="E22" s="460"/>
      <c r="F22" s="460"/>
      <c r="G22" s="460"/>
      <c r="H22" s="460"/>
      <c r="I22" s="460"/>
      <c r="J22" s="460"/>
      <c r="K22" s="460"/>
      <c r="L22" s="460"/>
      <c r="M22" s="460"/>
      <c r="N22" s="460"/>
      <c r="O22" s="460"/>
      <c r="P22" s="460"/>
      <c r="Q22" s="460"/>
      <c r="R22" s="460"/>
      <c r="S22" s="460"/>
      <c r="T22" s="93"/>
    </row>
    <row r="23" spans="1:24" ht="143.25" customHeight="1" x14ac:dyDescent="0.25">
      <c r="A23" s="442" t="s">
        <v>99</v>
      </c>
      <c r="B23" s="442"/>
      <c r="C23" s="442"/>
      <c r="D23" s="94" t="s">
        <v>213</v>
      </c>
      <c r="E23" s="291" t="s">
        <v>100</v>
      </c>
      <c r="F23" s="291"/>
      <c r="G23" s="291"/>
      <c r="H23" s="291"/>
      <c r="I23" s="291"/>
      <c r="J23" s="291" t="s">
        <v>101</v>
      </c>
      <c r="K23" s="291"/>
      <c r="L23" s="291"/>
      <c r="M23" s="291"/>
      <c r="N23" s="291"/>
      <c r="O23" s="291" t="s">
        <v>102</v>
      </c>
      <c r="P23" s="291"/>
      <c r="Q23" s="291"/>
      <c r="R23" s="291"/>
      <c r="S23" s="291"/>
      <c r="T23" s="85" t="b">
        <v>0</v>
      </c>
      <c r="U23" s="4" t="b">
        <v>0</v>
      </c>
      <c r="V23" s="4" t="b">
        <v>0</v>
      </c>
      <c r="W23" s="4" t="b">
        <v>0</v>
      </c>
    </row>
    <row r="24" spans="1:24" ht="28.5" hidden="1" customHeight="1" x14ac:dyDescent="0.25">
      <c r="T24" s="4" t="str">
        <f>IF(T23=TRUE,"0","")</f>
        <v/>
      </c>
      <c r="U24" s="4" t="str">
        <f>IF(U23=TRUE,"1","0")</f>
        <v>0</v>
      </c>
      <c r="V24" s="4" t="str">
        <f>IF(V23=TRUE,"2","0")</f>
        <v>0</v>
      </c>
      <c r="W24" s="4" t="str">
        <f>IF(W23=TRUE,"3","0")</f>
        <v>0</v>
      </c>
      <c r="X24" t="str">
        <f>IF(W24="3",W24,IF(V24="2",V24,IF(U24="1",U24,"0")))</f>
        <v>0</v>
      </c>
    </row>
    <row r="25" spans="1:24" ht="117.75" customHeight="1" x14ac:dyDescent="0.25">
      <c r="A25" s="442" t="s">
        <v>103</v>
      </c>
      <c r="B25" s="442"/>
      <c r="C25" s="442"/>
      <c r="D25" s="94" t="s">
        <v>213</v>
      </c>
      <c r="E25" s="291" t="s">
        <v>104</v>
      </c>
      <c r="F25" s="291"/>
      <c r="G25" s="291"/>
      <c r="H25" s="291"/>
      <c r="I25" s="291"/>
      <c r="J25" s="291" t="s">
        <v>105</v>
      </c>
      <c r="K25" s="291"/>
      <c r="L25" s="291"/>
      <c r="M25" s="291"/>
      <c r="N25" s="291"/>
      <c r="O25" s="291" t="s">
        <v>106</v>
      </c>
      <c r="P25" s="291"/>
      <c r="Q25" s="291"/>
      <c r="R25" s="291"/>
      <c r="S25" s="291"/>
      <c r="T25" s="85" t="b">
        <v>0</v>
      </c>
      <c r="U25" s="4" t="b">
        <v>0</v>
      </c>
      <c r="V25" s="4" t="b">
        <v>0</v>
      </c>
      <c r="W25" s="4" t="b">
        <v>0</v>
      </c>
    </row>
    <row r="26" spans="1:24" ht="22.5" hidden="1" customHeight="1" x14ac:dyDescent="0.25">
      <c r="T26" s="4" t="str">
        <f>IF(T25=TRUE,"0","")</f>
        <v/>
      </c>
      <c r="U26" s="4" t="str">
        <f>IF(U25=TRUE,"1","0")</f>
        <v>0</v>
      </c>
      <c r="V26" s="4" t="str">
        <f>IF(V25=TRUE,"2","0")</f>
        <v>0</v>
      </c>
      <c r="W26" s="4" t="str">
        <f>IF(W25=TRUE,"3","0")</f>
        <v>0</v>
      </c>
      <c r="X26" t="str">
        <f>IF(W26="3",W26,IF(V26="2",V26,IF(U26="1",U26,"0")))</f>
        <v>0</v>
      </c>
    </row>
    <row r="27" spans="1:24" ht="98.25" customHeight="1" x14ac:dyDescent="0.25">
      <c r="A27" s="442" t="s">
        <v>110</v>
      </c>
      <c r="B27" s="442"/>
      <c r="C27" s="442"/>
      <c r="D27" s="94" t="s">
        <v>213</v>
      </c>
      <c r="E27" s="291" t="s">
        <v>107</v>
      </c>
      <c r="F27" s="291"/>
      <c r="G27" s="291"/>
      <c r="H27" s="291"/>
      <c r="I27" s="291"/>
      <c r="J27" s="291" t="s">
        <v>108</v>
      </c>
      <c r="K27" s="291"/>
      <c r="L27" s="291"/>
      <c r="M27" s="291"/>
      <c r="N27" s="291"/>
      <c r="O27" s="291" t="s">
        <v>109</v>
      </c>
      <c r="P27" s="291"/>
      <c r="Q27" s="291"/>
      <c r="R27" s="291"/>
      <c r="S27" s="291"/>
      <c r="T27" s="85" t="b">
        <v>0</v>
      </c>
      <c r="U27" s="4" t="b">
        <v>0</v>
      </c>
      <c r="V27" s="4" t="b">
        <v>0</v>
      </c>
      <c r="W27" s="4" t="b">
        <v>0</v>
      </c>
    </row>
    <row r="28" spans="1:24" ht="25.5" hidden="1" customHeight="1" x14ac:dyDescent="0.25">
      <c r="T28" s="4" t="str">
        <f>IF(T27=TRUE,"0","")</f>
        <v/>
      </c>
      <c r="U28" s="4" t="str">
        <f>IF(U27=TRUE,"1","0")</f>
        <v>0</v>
      </c>
      <c r="V28" s="4" t="str">
        <f>IF(V27=TRUE,"2","0")</f>
        <v>0</v>
      </c>
      <c r="W28" s="4" t="str">
        <f>IF(W27=TRUE,"3","0")</f>
        <v>0</v>
      </c>
      <c r="X28" t="str">
        <f>IF(W28="3",W28,IF(V28="2",V28,IF(U28="1",U28,"0")))</f>
        <v>0</v>
      </c>
    </row>
    <row r="29" spans="1:24" ht="73.5" customHeight="1" x14ac:dyDescent="0.25">
      <c r="A29" s="446" t="s">
        <v>111</v>
      </c>
      <c r="B29" s="447"/>
      <c r="C29" s="448"/>
      <c r="D29" s="80"/>
      <c r="E29" s="291" t="s">
        <v>112</v>
      </c>
      <c r="F29" s="291"/>
      <c r="G29" s="291"/>
      <c r="H29" s="291"/>
      <c r="I29" s="291"/>
      <c r="J29" s="291" t="s">
        <v>113</v>
      </c>
      <c r="K29" s="291"/>
      <c r="L29" s="291"/>
      <c r="M29" s="291"/>
      <c r="N29" s="291"/>
      <c r="O29" s="291" t="s">
        <v>114</v>
      </c>
      <c r="P29" s="291"/>
      <c r="Q29" s="291"/>
      <c r="R29" s="291"/>
      <c r="S29" s="291"/>
      <c r="T29" s="85" t="b">
        <v>0</v>
      </c>
      <c r="U29" s="4" t="b">
        <v>0</v>
      </c>
      <c r="V29" s="4" t="b">
        <v>0</v>
      </c>
      <c r="W29" s="4" t="b">
        <v>0</v>
      </c>
    </row>
    <row r="30" spans="1:24" ht="29.25" hidden="1" customHeight="1" x14ac:dyDescent="0.25">
      <c r="A30" s="449"/>
      <c r="B30" s="450"/>
      <c r="C30" s="451"/>
      <c r="D30" s="82"/>
      <c r="E30" s="57"/>
      <c r="F30" s="57"/>
      <c r="G30" s="57"/>
      <c r="H30" s="57"/>
      <c r="I30" s="57"/>
      <c r="J30" s="57"/>
      <c r="K30" s="57"/>
      <c r="L30" s="57"/>
      <c r="M30" s="57"/>
      <c r="N30" s="57"/>
      <c r="O30" s="57"/>
      <c r="P30" s="57"/>
      <c r="Q30" s="57"/>
      <c r="R30" s="57"/>
      <c r="S30" s="57"/>
      <c r="T30" s="4" t="str">
        <f>IF(T29=TRUE,"0","")</f>
        <v/>
      </c>
      <c r="U30" s="4" t="str">
        <f>IF(U29=TRUE,"1","0")</f>
        <v>0</v>
      </c>
      <c r="V30" s="4" t="str">
        <f>IF(V29=TRUE,"2","0")</f>
        <v>0</v>
      </c>
      <c r="W30" s="4" t="str">
        <f>IF(W29=TRUE,"3","0")</f>
        <v>0</v>
      </c>
      <c r="X30" t="str">
        <f>IF(W30="3",W30,IF(V30="2",V30,IF(U30="1",U30,"0")))</f>
        <v>0</v>
      </c>
    </row>
    <row r="31" spans="1:24" ht="63.75" customHeight="1" x14ac:dyDescent="0.25">
      <c r="A31" s="452"/>
      <c r="B31" s="453"/>
      <c r="C31" s="454"/>
      <c r="D31" s="94" t="s">
        <v>213</v>
      </c>
      <c r="E31" s="291" t="s">
        <v>115</v>
      </c>
      <c r="F31" s="291"/>
      <c r="G31" s="291"/>
      <c r="H31" s="291"/>
      <c r="I31" s="291"/>
      <c r="J31" s="291" t="s">
        <v>116</v>
      </c>
      <c r="K31" s="291"/>
      <c r="L31" s="291"/>
      <c r="M31" s="291"/>
      <c r="N31" s="291"/>
      <c r="O31" s="291" t="s">
        <v>117</v>
      </c>
      <c r="P31" s="291"/>
      <c r="Q31" s="291"/>
      <c r="R31" s="291"/>
      <c r="S31" s="291"/>
      <c r="T31" s="90" t="b">
        <v>0</v>
      </c>
      <c r="U31" s="4" t="b">
        <v>0</v>
      </c>
      <c r="V31" s="4" t="b">
        <v>0</v>
      </c>
      <c r="W31" s="4" t="b">
        <v>0</v>
      </c>
    </row>
    <row r="32" spans="1:24" ht="26.25" hidden="1" customHeight="1" x14ac:dyDescent="0.25">
      <c r="T32" s="4" t="str">
        <f>IF(T31=TRUE,"0","")</f>
        <v/>
      </c>
      <c r="U32" s="4" t="str">
        <f>IF(U31=TRUE,"1","0")</f>
        <v>0</v>
      </c>
      <c r="V32" s="4" t="str">
        <f>IF(V31=TRUE,"2","0")</f>
        <v>0</v>
      </c>
      <c r="W32" s="4" t="str">
        <f>IF(W31=TRUE,"3","0")</f>
        <v>0</v>
      </c>
      <c r="X32" t="str">
        <f>IF(W32="3",W32,IF(V32="2",V32,IF(U32="1",U32,"0")))</f>
        <v>0</v>
      </c>
    </row>
    <row r="33" spans="1:24" ht="109.5" customHeight="1" x14ac:dyDescent="0.25">
      <c r="A33" s="442" t="s">
        <v>118</v>
      </c>
      <c r="B33" s="442"/>
      <c r="C33" s="442"/>
      <c r="D33" s="94" t="s">
        <v>213</v>
      </c>
      <c r="E33" s="291" t="s">
        <v>119</v>
      </c>
      <c r="F33" s="291"/>
      <c r="G33" s="291"/>
      <c r="H33" s="291"/>
      <c r="I33" s="291"/>
      <c r="J33" s="291" t="s">
        <v>120</v>
      </c>
      <c r="K33" s="291"/>
      <c r="L33" s="291"/>
      <c r="M33" s="291"/>
      <c r="N33" s="291"/>
      <c r="O33" s="291" t="s">
        <v>121</v>
      </c>
      <c r="P33" s="291"/>
      <c r="Q33" s="291"/>
      <c r="R33" s="291"/>
      <c r="S33" s="291"/>
      <c r="T33" s="90" t="b">
        <v>0</v>
      </c>
      <c r="U33" s="4" t="b">
        <v>0</v>
      </c>
      <c r="V33" s="4" t="b">
        <v>0</v>
      </c>
      <c r="W33" s="4" t="b">
        <v>0</v>
      </c>
    </row>
    <row r="34" spans="1:24" ht="24.75" hidden="1" customHeight="1" x14ac:dyDescent="0.25">
      <c r="T34" s="4" t="str">
        <f>IF(T33=TRUE,"0","")</f>
        <v/>
      </c>
      <c r="U34" s="4" t="str">
        <f>IF(U33=TRUE,"1","0")</f>
        <v>0</v>
      </c>
      <c r="V34" s="4" t="str">
        <f>IF(V33=TRUE,"2","0")</f>
        <v>0</v>
      </c>
      <c r="W34" s="4" t="str">
        <f>IF(W33=TRUE,"3","0")</f>
        <v>0</v>
      </c>
      <c r="X34" t="str">
        <f>IF(W34="3",W34,IF(V34="2",V34,IF(U34="1",U34,"0")))</f>
        <v>0</v>
      </c>
    </row>
    <row r="35" spans="1:24" ht="85.5" customHeight="1" x14ac:dyDescent="0.25">
      <c r="A35" s="446" t="s">
        <v>128</v>
      </c>
      <c r="B35" s="447"/>
      <c r="C35" s="447"/>
      <c r="D35" s="94" t="s">
        <v>213</v>
      </c>
      <c r="E35" s="291" t="s">
        <v>122</v>
      </c>
      <c r="F35" s="291"/>
      <c r="G35" s="291"/>
      <c r="H35" s="291"/>
      <c r="I35" s="291"/>
      <c r="J35" s="291" t="s">
        <v>123</v>
      </c>
      <c r="K35" s="291"/>
      <c r="L35" s="291"/>
      <c r="M35" s="291"/>
      <c r="N35" s="291"/>
      <c r="O35" s="291" t="s">
        <v>124</v>
      </c>
      <c r="P35" s="291"/>
      <c r="Q35" s="291"/>
      <c r="R35" s="291"/>
      <c r="S35" s="291"/>
      <c r="T35" s="90" t="b">
        <v>0</v>
      </c>
      <c r="U35" s="4" t="b">
        <v>0</v>
      </c>
      <c r="V35" s="4" t="b">
        <v>0</v>
      </c>
      <c r="W35" s="4" t="b">
        <v>0</v>
      </c>
    </row>
    <row r="36" spans="1:24" ht="24.75" hidden="1" customHeight="1" x14ac:dyDescent="0.25">
      <c r="A36" s="449"/>
      <c r="B36" s="450"/>
      <c r="C36" s="450"/>
      <c r="D36" s="81"/>
      <c r="T36" s="4" t="str">
        <f>IF(T35=TRUE,"0","")</f>
        <v/>
      </c>
      <c r="U36" s="4" t="str">
        <f>IF(U35=TRUE,"1","0")</f>
        <v>0</v>
      </c>
      <c r="V36" s="4" t="str">
        <f>IF(V35=TRUE,"2","0")</f>
        <v>0</v>
      </c>
      <c r="W36" s="4" t="str">
        <f>IF(W35=TRUE,"3","0")</f>
        <v>0</v>
      </c>
      <c r="X36" t="str">
        <f>IF(W36="3",W36,IF(V36="2",V36,IF(U36="1",U36,"0")))</f>
        <v>0</v>
      </c>
    </row>
    <row r="37" spans="1:24" ht="81.75" customHeight="1" x14ac:dyDescent="0.25">
      <c r="A37" s="452"/>
      <c r="B37" s="453"/>
      <c r="C37" s="453"/>
      <c r="D37" s="94" t="s">
        <v>213</v>
      </c>
      <c r="E37" s="291" t="s">
        <v>125</v>
      </c>
      <c r="F37" s="291"/>
      <c r="G37" s="291"/>
      <c r="H37" s="291"/>
      <c r="I37" s="291"/>
      <c r="J37" s="291" t="s">
        <v>126</v>
      </c>
      <c r="K37" s="291"/>
      <c r="L37" s="291"/>
      <c r="M37" s="291"/>
      <c r="N37" s="291"/>
      <c r="O37" s="291" t="s">
        <v>127</v>
      </c>
      <c r="P37" s="291"/>
      <c r="Q37" s="291"/>
      <c r="R37" s="291"/>
      <c r="S37" s="291"/>
      <c r="T37" s="90" t="b">
        <v>0</v>
      </c>
      <c r="U37" s="4" t="b">
        <v>0</v>
      </c>
      <c r="V37" s="4" t="b">
        <v>0</v>
      </c>
      <c r="W37" s="4" t="b">
        <v>0</v>
      </c>
    </row>
    <row r="38" spans="1:24" ht="28.5" hidden="1" customHeight="1" x14ac:dyDescent="0.25">
      <c r="T38" s="4" t="str">
        <f>IF(T37=TRUE,"0","")</f>
        <v/>
      </c>
      <c r="U38" s="4" t="str">
        <f>IF(U37=TRUE,"1","0")</f>
        <v>0</v>
      </c>
      <c r="V38" s="4" t="str">
        <f>IF(V37=TRUE,"2","0")</f>
        <v>0</v>
      </c>
      <c r="W38" s="4" t="str">
        <f>IF(W37=TRUE,"3","0")</f>
        <v>0</v>
      </c>
      <c r="X38" t="str">
        <f>IF(W38="3",W38,IF(V38="2",V38,IF(U38="1",U38,"0")))</f>
        <v>0</v>
      </c>
    </row>
    <row r="39" spans="1:24" ht="79.5" customHeight="1" x14ac:dyDescent="0.25">
      <c r="A39" s="446" t="s">
        <v>129</v>
      </c>
      <c r="B39" s="447"/>
      <c r="C39" s="448"/>
      <c r="D39" s="80"/>
      <c r="E39" s="455" t="s">
        <v>130</v>
      </c>
      <c r="F39" s="291"/>
      <c r="G39" s="291"/>
      <c r="H39" s="291"/>
      <c r="I39" s="291"/>
      <c r="J39" s="291" t="s">
        <v>131</v>
      </c>
      <c r="K39" s="291"/>
      <c r="L39" s="291"/>
      <c r="M39" s="291"/>
      <c r="N39" s="291"/>
      <c r="O39" s="291" t="s">
        <v>132</v>
      </c>
      <c r="P39" s="291"/>
      <c r="Q39" s="291"/>
      <c r="R39" s="291"/>
      <c r="S39" s="291"/>
      <c r="T39" s="90" t="b">
        <v>0</v>
      </c>
      <c r="U39" s="4" t="b">
        <v>0</v>
      </c>
      <c r="V39" s="4" t="b">
        <v>0</v>
      </c>
      <c r="W39" s="4" t="b">
        <v>0</v>
      </c>
    </row>
    <row r="40" spans="1:24" ht="25.5" hidden="1" customHeight="1" x14ac:dyDescent="0.25">
      <c r="A40" s="449"/>
      <c r="B40" s="450"/>
      <c r="C40" s="451"/>
      <c r="D40" s="81"/>
      <c r="T40" s="4" t="str">
        <f>IF(T39=TRUE,"0","")</f>
        <v/>
      </c>
      <c r="U40" s="4" t="str">
        <f>IF(U39=TRUE,"1","0")</f>
        <v>0</v>
      </c>
      <c r="V40" s="4" t="str">
        <f>IF(V39=TRUE,"2","0")</f>
        <v>0</v>
      </c>
      <c r="W40" s="4" t="str">
        <f>IF(W39=TRUE,"3","0")</f>
        <v>0</v>
      </c>
      <c r="X40" t="str">
        <f>IF(W40="3",W40,IF(V40="2",V40,IF(U40="1",U40,"0")))</f>
        <v>0</v>
      </c>
    </row>
    <row r="41" spans="1:24" ht="75.75" customHeight="1" x14ac:dyDescent="0.25">
      <c r="A41" s="452"/>
      <c r="B41" s="453"/>
      <c r="C41" s="454"/>
      <c r="D41" s="94" t="s">
        <v>213</v>
      </c>
      <c r="E41" s="455" t="s">
        <v>133</v>
      </c>
      <c r="F41" s="291"/>
      <c r="G41" s="291"/>
      <c r="H41" s="291"/>
      <c r="I41" s="291"/>
      <c r="J41" s="291" t="s">
        <v>134</v>
      </c>
      <c r="K41" s="291"/>
      <c r="L41" s="291"/>
      <c r="M41" s="291"/>
      <c r="N41" s="291"/>
      <c r="O41" s="291" t="s">
        <v>135</v>
      </c>
      <c r="P41" s="291"/>
      <c r="Q41" s="291"/>
      <c r="R41" s="291"/>
      <c r="S41" s="291"/>
      <c r="T41" s="90" t="b">
        <v>0</v>
      </c>
      <c r="U41" s="4" t="b">
        <v>0</v>
      </c>
      <c r="V41" s="4" t="b">
        <v>0</v>
      </c>
      <c r="W41" s="4" t="b">
        <v>0</v>
      </c>
    </row>
    <row r="42" spans="1:24" ht="19.5" hidden="1" customHeight="1" x14ac:dyDescent="0.25">
      <c r="T42" s="4" t="str">
        <f>IF(T41=TRUE,"0","")</f>
        <v/>
      </c>
      <c r="U42" s="4" t="str">
        <f>IF(U41=TRUE,"1","0")</f>
        <v>0</v>
      </c>
      <c r="V42" s="4" t="str">
        <f>IF(V41=TRUE,"2","0")</f>
        <v>0</v>
      </c>
      <c r="W42" s="4" t="str">
        <f>IF(W41=TRUE,"3","0")</f>
        <v>0</v>
      </c>
      <c r="X42" t="str">
        <f>IF(W42="3",W42,IF(V42="2",V42,IF(U42="1",U42,"0")))</f>
        <v>0</v>
      </c>
    </row>
    <row r="43" spans="1:24" ht="18.75" x14ac:dyDescent="0.3">
      <c r="A43" s="60" t="s">
        <v>136</v>
      </c>
    </row>
    <row r="44" spans="1:24" ht="32.25" customHeight="1" x14ac:dyDescent="0.25">
      <c r="A44" s="445" t="s">
        <v>137</v>
      </c>
      <c r="B44" s="445"/>
      <c r="C44" s="445"/>
      <c r="D44" s="445"/>
      <c r="E44" s="445"/>
      <c r="F44" s="445"/>
      <c r="G44" s="445"/>
      <c r="H44" s="445"/>
      <c r="I44" s="445"/>
      <c r="J44" s="445"/>
      <c r="K44" s="445"/>
      <c r="L44" s="445"/>
      <c r="M44" s="445"/>
      <c r="N44" s="445"/>
      <c r="O44" s="445"/>
      <c r="P44" s="445"/>
      <c r="Q44" s="445"/>
      <c r="R44" s="445"/>
      <c r="S44" s="445"/>
      <c r="T44" s="83"/>
    </row>
    <row r="45" spans="1:24" ht="77.25" customHeight="1" x14ac:dyDescent="0.25">
      <c r="A45" s="442" t="s">
        <v>138</v>
      </c>
      <c r="B45" s="442"/>
      <c r="C45" s="442"/>
      <c r="D45" s="94" t="s">
        <v>213</v>
      </c>
      <c r="E45" s="291" t="s">
        <v>139</v>
      </c>
      <c r="F45" s="291"/>
      <c r="G45" s="291"/>
      <c r="H45" s="291"/>
      <c r="I45" s="291"/>
      <c r="J45" s="291" t="s">
        <v>140</v>
      </c>
      <c r="K45" s="291"/>
      <c r="L45" s="291"/>
      <c r="M45" s="291"/>
      <c r="N45" s="291"/>
      <c r="O45" s="291" t="s">
        <v>141</v>
      </c>
      <c r="P45" s="291"/>
      <c r="Q45" s="291"/>
      <c r="R45" s="291"/>
      <c r="S45" s="291"/>
      <c r="T45" s="90" t="b">
        <v>0</v>
      </c>
      <c r="U45" s="4" t="b">
        <v>0</v>
      </c>
      <c r="V45" s="4" t="b">
        <v>0</v>
      </c>
      <c r="W45" s="4" t="b">
        <v>0</v>
      </c>
    </row>
    <row r="46" spans="1:24" ht="27" hidden="1" customHeight="1" x14ac:dyDescent="0.25">
      <c r="T46" s="4" t="str">
        <f>IF(T45=TRUE,"0","")</f>
        <v/>
      </c>
      <c r="U46" s="4" t="str">
        <f>IF(U45=TRUE,"1","0")</f>
        <v>0</v>
      </c>
      <c r="V46" s="4" t="str">
        <f>IF(V45=TRUE,"2","0")</f>
        <v>0</v>
      </c>
      <c r="W46" s="4" t="str">
        <f>IF(W45=TRUE,"3","0")</f>
        <v>0</v>
      </c>
      <c r="X46" t="str">
        <f>IF(W46="3",W46,IF(V46="2",V46,IF(U46="1",U46,"0")))</f>
        <v>0</v>
      </c>
    </row>
    <row r="47" spans="1:24" ht="90" customHeight="1" x14ac:dyDescent="0.25">
      <c r="A47" s="442" t="s">
        <v>142</v>
      </c>
      <c r="B47" s="442"/>
      <c r="C47" s="442"/>
      <c r="D47" s="94" t="s">
        <v>213</v>
      </c>
      <c r="E47" s="291" t="s">
        <v>143</v>
      </c>
      <c r="F47" s="291"/>
      <c r="G47" s="291"/>
      <c r="H47" s="291"/>
      <c r="I47" s="291"/>
      <c r="J47" s="291" t="s">
        <v>144</v>
      </c>
      <c r="K47" s="291"/>
      <c r="L47" s="291"/>
      <c r="M47" s="291"/>
      <c r="N47" s="291"/>
      <c r="O47" s="291" t="s">
        <v>145</v>
      </c>
      <c r="P47" s="291"/>
      <c r="Q47" s="291"/>
      <c r="R47" s="291"/>
      <c r="S47" s="291"/>
      <c r="T47" s="90" t="b">
        <v>0</v>
      </c>
      <c r="U47" s="4" t="b">
        <v>0</v>
      </c>
      <c r="V47" s="4" t="b">
        <v>0</v>
      </c>
      <c r="W47" s="4" t="b">
        <v>0</v>
      </c>
    </row>
    <row r="48" spans="1:24" ht="26.25" hidden="1" customHeight="1" x14ac:dyDescent="0.25">
      <c r="T48" s="4" t="str">
        <f>IF(T47=TRUE,"0","")</f>
        <v/>
      </c>
      <c r="U48" s="4" t="str">
        <f>IF(U47=TRUE,"1","0")</f>
        <v>0</v>
      </c>
      <c r="V48" s="4" t="str">
        <f>IF(V47=TRUE,"2","0")</f>
        <v>0</v>
      </c>
      <c r="W48" s="4" t="str">
        <f>IF(W47=TRUE,"3","0")</f>
        <v>0</v>
      </c>
      <c r="X48" t="str">
        <f>IF(W48="3",W48,IF(V48="2",V48,IF(U48="1",U48,"0")))</f>
        <v>0</v>
      </c>
    </row>
    <row r="49" spans="1:24" ht="107.25" customHeight="1" x14ac:dyDescent="0.25">
      <c r="A49" s="442" t="s">
        <v>146</v>
      </c>
      <c r="B49" s="442"/>
      <c r="C49" s="442"/>
      <c r="D49" s="94" t="s">
        <v>213</v>
      </c>
      <c r="E49" s="291" t="s">
        <v>147</v>
      </c>
      <c r="F49" s="291"/>
      <c r="G49" s="291"/>
      <c r="H49" s="291"/>
      <c r="I49" s="291"/>
      <c r="J49" s="291" t="s">
        <v>148</v>
      </c>
      <c r="K49" s="291"/>
      <c r="L49" s="291"/>
      <c r="M49" s="291"/>
      <c r="N49" s="291"/>
      <c r="O49" s="291" t="s">
        <v>149</v>
      </c>
      <c r="P49" s="291"/>
      <c r="Q49" s="291"/>
      <c r="R49" s="291"/>
      <c r="S49" s="291"/>
      <c r="T49" s="90" t="b">
        <v>0</v>
      </c>
      <c r="U49" s="4" t="b">
        <v>0</v>
      </c>
      <c r="V49" s="4" t="b">
        <v>0</v>
      </c>
      <c r="W49" s="4" t="b">
        <v>0</v>
      </c>
    </row>
    <row r="50" spans="1:24" ht="23.25" hidden="1" customHeight="1" x14ac:dyDescent="0.25">
      <c r="T50" s="4" t="str">
        <f>IF(T49=TRUE,"0","")</f>
        <v/>
      </c>
      <c r="U50" s="4" t="str">
        <f>IF(U49=TRUE,"1","0")</f>
        <v>0</v>
      </c>
      <c r="V50" s="4" t="str">
        <f>IF(V49=TRUE,"2","0")</f>
        <v>0</v>
      </c>
      <c r="W50" s="4" t="str">
        <f>IF(W49=TRUE,"3","0")</f>
        <v>0</v>
      </c>
      <c r="X50" t="str">
        <f>IF(W50="3",W50,IF(V50="2",V50,IF(U50="1",U50,"0")))</f>
        <v>0</v>
      </c>
    </row>
    <row r="51" spans="1:24" ht="109.5" customHeight="1" x14ac:dyDescent="0.25">
      <c r="A51" s="442" t="s">
        <v>150</v>
      </c>
      <c r="B51" s="442"/>
      <c r="C51" s="442"/>
      <c r="D51" s="94" t="s">
        <v>213</v>
      </c>
      <c r="E51" s="291" t="s">
        <v>151</v>
      </c>
      <c r="F51" s="291"/>
      <c r="G51" s="291"/>
      <c r="H51" s="291"/>
      <c r="I51" s="291"/>
      <c r="J51" s="291" t="s">
        <v>152</v>
      </c>
      <c r="K51" s="291"/>
      <c r="L51" s="291"/>
      <c r="M51" s="291"/>
      <c r="N51" s="291"/>
      <c r="O51" s="291" t="s">
        <v>153</v>
      </c>
      <c r="P51" s="291"/>
      <c r="Q51" s="291"/>
      <c r="R51" s="291"/>
      <c r="S51" s="291"/>
      <c r="T51" s="90" t="b">
        <v>0</v>
      </c>
      <c r="U51" s="4" t="b">
        <v>0</v>
      </c>
      <c r="V51" s="4" t="b">
        <v>0</v>
      </c>
      <c r="W51" s="4" t="b">
        <v>0</v>
      </c>
    </row>
    <row r="52" spans="1:24" ht="27" hidden="1" customHeight="1" x14ac:dyDescent="0.25">
      <c r="T52" s="4" t="str">
        <f>IF(T51=TRUE,"0","")</f>
        <v/>
      </c>
      <c r="U52" s="4" t="str">
        <f>IF(U51=TRUE,"1","0")</f>
        <v>0</v>
      </c>
      <c r="V52" s="4" t="str">
        <f>IF(V51=TRUE,"2","0")</f>
        <v>0</v>
      </c>
      <c r="W52" s="4" t="str">
        <f>IF(W51=TRUE,"3","0")</f>
        <v>0</v>
      </c>
      <c r="X52" t="str">
        <f>IF(W52="3",W52,IF(V52="2",V52,IF(U52="1",U52,"0")))</f>
        <v>0</v>
      </c>
    </row>
    <row r="53" spans="1:24" ht="105" customHeight="1" x14ac:dyDescent="0.25">
      <c r="A53" s="442" t="s">
        <v>154</v>
      </c>
      <c r="B53" s="442"/>
      <c r="C53" s="442"/>
      <c r="D53" s="94" t="s">
        <v>213</v>
      </c>
      <c r="E53" s="291" t="s">
        <v>155</v>
      </c>
      <c r="F53" s="291"/>
      <c r="G53" s="291"/>
      <c r="H53" s="291"/>
      <c r="I53" s="291"/>
      <c r="J53" s="291" t="s">
        <v>156</v>
      </c>
      <c r="K53" s="291"/>
      <c r="L53" s="291"/>
      <c r="M53" s="291"/>
      <c r="N53" s="291"/>
      <c r="O53" s="291" t="s">
        <v>157</v>
      </c>
      <c r="P53" s="291"/>
      <c r="Q53" s="291"/>
      <c r="R53" s="291"/>
      <c r="S53" s="291"/>
      <c r="T53" s="90" t="b">
        <v>0</v>
      </c>
      <c r="U53" s="4" t="b">
        <v>0</v>
      </c>
      <c r="V53" s="4" t="b">
        <v>0</v>
      </c>
      <c r="W53" s="4" t="b">
        <v>0</v>
      </c>
    </row>
    <row r="54" spans="1:24" ht="23.25" hidden="1" customHeight="1" x14ac:dyDescent="0.25">
      <c r="T54" s="4" t="str">
        <f>IF(T53=TRUE,"0","")</f>
        <v/>
      </c>
      <c r="U54" s="4" t="str">
        <f>IF(U53=TRUE,"1","0")</f>
        <v>0</v>
      </c>
      <c r="V54" s="4" t="str">
        <f>IF(V53=TRUE,"2","0")</f>
        <v>0</v>
      </c>
      <c r="W54" s="4" t="str">
        <f>IF(W53=TRUE,"3","0")</f>
        <v>0</v>
      </c>
      <c r="X54" t="str">
        <f>IF(W54="3",W54,IF(V54="2",V54,IF(U54="1",U54,"0")))</f>
        <v>0</v>
      </c>
    </row>
    <row r="55" spans="1:24" ht="24.75" customHeight="1" x14ac:dyDescent="0.3">
      <c r="A55" s="60" t="s">
        <v>158</v>
      </c>
    </row>
    <row r="56" spans="1:24" x14ac:dyDescent="0.25">
      <c r="A56" s="456" t="s">
        <v>159</v>
      </c>
      <c r="B56" s="456"/>
      <c r="C56" s="456"/>
      <c r="D56" s="456"/>
      <c r="E56" s="456"/>
      <c r="F56" s="456"/>
      <c r="G56" s="456"/>
      <c r="H56" s="456"/>
      <c r="I56" s="456"/>
      <c r="J56" s="456"/>
      <c r="K56" s="456"/>
      <c r="L56" s="456"/>
      <c r="M56" s="456"/>
      <c r="N56" s="456"/>
      <c r="O56" s="456"/>
      <c r="P56" s="456"/>
      <c r="Q56" s="456"/>
      <c r="R56" s="456"/>
      <c r="S56" s="456"/>
      <c r="T56" s="84"/>
    </row>
    <row r="57" spans="1:24" ht="96.75" customHeight="1" x14ac:dyDescent="0.25">
      <c r="A57" s="442" t="s">
        <v>160</v>
      </c>
      <c r="B57" s="442"/>
      <c r="C57" s="442"/>
      <c r="D57" s="94" t="s">
        <v>213</v>
      </c>
      <c r="E57" s="291" t="s">
        <v>161</v>
      </c>
      <c r="F57" s="291"/>
      <c r="G57" s="291"/>
      <c r="H57" s="291"/>
      <c r="I57" s="291"/>
      <c r="J57" s="291" t="s">
        <v>162</v>
      </c>
      <c r="K57" s="291"/>
      <c r="L57" s="291"/>
      <c r="M57" s="291"/>
      <c r="N57" s="291"/>
      <c r="O57" s="291" t="s">
        <v>163</v>
      </c>
      <c r="P57" s="291"/>
      <c r="Q57" s="291"/>
      <c r="R57" s="291"/>
      <c r="S57" s="291"/>
      <c r="T57" s="90" t="b">
        <v>0</v>
      </c>
      <c r="U57" s="4" t="b">
        <v>0</v>
      </c>
      <c r="V57" s="4" t="b">
        <v>0</v>
      </c>
      <c r="W57" s="4" t="b">
        <v>0</v>
      </c>
    </row>
    <row r="58" spans="1:24" ht="23.25" hidden="1" customHeight="1" x14ac:dyDescent="0.25">
      <c r="T58" s="4" t="str">
        <f>IF(T57=TRUE,"0","")</f>
        <v/>
      </c>
      <c r="U58" s="4" t="str">
        <f>IF(U57=TRUE,"1","0")</f>
        <v>0</v>
      </c>
      <c r="V58" s="4" t="str">
        <f>IF(V57=TRUE,"2","0")</f>
        <v>0</v>
      </c>
      <c r="W58" s="4" t="str">
        <f>IF(W57=TRUE,"3","0")</f>
        <v>0</v>
      </c>
      <c r="X58" t="str">
        <f>IF(W58="3",W58,IF(V58="2",V58,IF(U58="1",U58,"0")))</f>
        <v>0</v>
      </c>
    </row>
    <row r="59" spans="1:24" ht="88.5" customHeight="1" x14ac:dyDescent="0.25">
      <c r="A59" s="442" t="s">
        <v>164</v>
      </c>
      <c r="B59" s="442"/>
      <c r="C59" s="442"/>
      <c r="D59" s="94" t="s">
        <v>213</v>
      </c>
      <c r="E59" s="291" t="s">
        <v>165</v>
      </c>
      <c r="F59" s="291"/>
      <c r="G59" s="291"/>
      <c r="H59" s="291"/>
      <c r="I59" s="291"/>
      <c r="J59" s="291" t="s">
        <v>166</v>
      </c>
      <c r="K59" s="291"/>
      <c r="L59" s="291"/>
      <c r="M59" s="291"/>
      <c r="N59" s="291"/>
      <c r="O59" s="291" t="s">
        <v>167</v>
      </c>
      <c r="P59" s="291"/>
      <c r="Q59" s="291"/>
      <c r="R59" s="291"/>
      <c r="S59" s="291"/>
      <c r="T59" s="90" t="b">
        <v>0</v>
      </c>
      <c r="U59" s="4" t="b">
        <v>0</v>
      </c>
      <c r="V59" s="4" t="b">
        <v>0</v>
      </c>
      <c r="W59" s="4" t="b">
        <v>0</v>
      </c>
    </row>
    <row r="60" spans="1:24" ht="26.25" hidden="1" customHeight="1" x14ac:dyDescent="0.25">
      <c r="T60" s="4" t="str">
        <f>IF(T59=TRUE,"0","")</f>
        <v/>
      </c>
      <c r="U60" s="4" t="str">
        <f>IF(U59=TRUE,"1","0")</f>
        <v>0</v>
      </c>
      <c r="V60" s="4" t="str">
        <f>IF(V59=TRUE,"2","0")</f>
        <v>0</v>
      </c>
      <c r="W60" s="4" t="str">
        <f>IF(W59=TRUE,"3","0")</f>
        <v>0</v>
      </c>
      <c r="X60" t="str">
        <f>IF(W60="3",W60,IF(V60="2",V60,IF(U60="1",U60,"0")))</f>
        <v>0</v>
      </c>
    </row>
    <row r="61" spans="1:24" ht="93.75" customHeight="1" x14ac:dyDescent="0.25">
      <c r="A61" s="442" t="s">
        <v>168</v>
      </c>
      <c r="B61" s="442"/>
      <c r="C61" s="442"/>
      <c r="D61" s="94" t="s">
        <v>213</v>
      </c>
      <c r="E61" s="291" t="s">
        <v>169</v>
      </c>
      <c r="F61" s="291"/>
      <c r="G61" s="291"/>
      <c r="H61" s="291"/>
      <c r="I61" s="291"/>
      <c r="J61" s="291" t="s">
        <v>170</v>
      </c>
      <c r="K61" s="291"/>
      <c r="L61" s="291"/>
      <c r="M61" s="291"/>
      <c r="N61" s="291"/>
      <c r="O61" s="291" t="s">
        <v>171</v>
      </c>
      <c r="P61" s="291"/>
      <c r="Q61" s="291"/>
      <c r="R61" s="291"/>
      <c r="S61" s="291"/>
      <c r="T61" s="90" t="b">
        <v>0</v>
      </c>
      <c r="U61" s="4" t="b">
        <v>0</v>
      </c>
      <c r="V61" s="4" t="b">
        <v>0</v>
      </c>
      <c r="W61" s="4" t="b">
        <v>0</v>
      </c>
    </row>
    <row r="62" spans="1:24" ht="22.5" hidden="1" customHeight="1" x14ac:dyDescent="0.25">
      <c r="T62" s="4" t="str">
        <f>IF(T61=TRUE,"0","")</f>
        <v/>
      </c>
      <c r="U62" s="4" t="str">
        <f>IF(U61=TRUE,"1","0")</f>
        <v>0</v>
      </c>
      <c r="V62" s="4" t="str">
        <f>IF(V61=TRUE,"2","0")</f>
        <v>0</v>
      </c>
      <c r="W62" s="4" t="str">
        <f>IF(W61=TRUE,"3","0")</f>
        <v>0</v>
      </c>
      <c r="X62" t="str">
        <f>IF(W62="3",W62,IF(V62="2",V62,IF(U62="1",U62,"0")))</f>
        <v>0</v>
      </c>
    </row>
    <row r="63" spans="1:24" ht="93" customHeight="1" x14ac:dyDescent="0.25">
      <c r="A63" s="442" t="s">
        <v>172</v>
      </c>
      <c r="B63" s="442"/>
      <c r="C63" s="442"/>
      <c r="D63" s="94" t="s">
        <v>213</v>
      </c>
      <c r="E63" s="291" t="s">
        <v>173</v>
      </c>
      <c r="F63" s="291"/>
      <c r="G63" s="291"/>
      <c r="H63" s="291"/>
      <c r="I63" s="291"/>
      <c r="J63" s="291" t="s">
        <v>174</v>
      </c>
      <c r="K63" s="291"/>
      <c r="L63" s="291"/>
      <c r="M63" s="291"/>
      <c r="N63" s="291"/>
      <c r="O63" s="291" t="s">
        <v>167</v>
      </c>
      <c r="P63" s="291"/>
      <c r="Q63" s="291"/>
      <c r="R63" s="291"/>
      <c r="S63" s="291"/>
      <c r="T63" s="90" t="b">
        <v>0</v>
      </c>
      <c r="U63" s="4" t="b">
        <v>0</v>
      </c>
      <c r="V63" s="4" t="b">
        <v>0</v>
      </c>
      <c r="W63" s="4" t="b">
        <v>0</v>
      </c>
    </row>
    <row r="64" spans="1:24" ht="25.5" hidden="1" customHeight="1" x14ac:dyDescent="0.25">
      <c r="T64" s="4" t="str">
        <f>IF(T63=TRUE,"0","")</f>
        <v/>
      </c>
      <c r="U64" s="4" t="str">
        <f>IF(U63=TRUE,"1","0")</f>
        <v>0</v>
      </c>
      <c r="V64" s="4" t="str">
        <f>IF(V63=TRUE,"2","0")</f>
        <v>0</v>
      </c>
      <c r="W64" s="4" t="str">
        <f>IF(W63=TRUE,"3","0")</f>
        <v>0</v>
      </c>
      <c r="X64" t="str">
        <f>IF(W64="3",W64,IF(V64="2",V64,IF(U64="1",U64,"0")))</f>
        <v>0</v>
      </c>
    </row>
    <row r="65" spans="1:42" ht="72.75" customHeight="1" x14ac:dyDescent="0.25">
      <c r="A65" s="442" t="s">
        <v>175</v>
      </c>
      <c r="B65" s="442"/>
      <c r="C65" s="442"/>
      <c r="D65" s="94" t="s">
        <v>213</v>
      </c>
      <c r="E65" s="291" t="s">
        <v>176</v>
      </c>
      <c r="F65" s="291"/>
      <c r="G65" s="291"/>
      <c r="H65" s="291"/>
      <c r="I65" s="291"/>
      <c r="J65" s="291" t="s">
        <v>177</v>
      </c>
      <c r="K65" s="291"/>
      <c r="L65" s="291"/>
      <c r="M65" s="291"/>
      <c r="N65" s="291"/>
      <c r="O65" s="291" t="s">
        <v>178</v>
      </c>
      <c r="P65" s="291"/>
      <c r="Q65" s="291"/>
      <c r="R65" s="291"/>
      <c r="S65" s="291"/>
      <c r="T65" s="90" t="b">
        <v>0</v>
      </c>
      <c r="U65" s="4" t="b">
        <v>0</v>
      </c>
      <c r="V65" s="4" t="b">
        <v>0</v>
      </c>
      <c r="W65" s="4" t="b">
        <v>0</v>
      </c>
    </row>
    <row r="66" spans="1:42" ht="14.25" customHeight="1" x14ac:dyDescent="0.25">
      <c r="T66" s="4" t="str">
        <f>IF(T65=TRUE,"0","")</f>
        <v/>
      </c>
      <c r="U66" s="4" t="str">
        <f>IF(U65=TRUE,"1","0")</f>
        <v>0</v>
      </c>
      <c r="V66" s="4" t="str">
        <f>IF(V65=TRUE,"2","0")</f>
        <v>0</v>
      </c>
      <c r="W66" s="4" t="str">
        <f>IF(W65=TRUE,"3","0")</f>
        <v>0</v>
      </c>
      <c r="X66" t="str">
        <f>IF(W66="3",W66,IF(V66="2",V66,IF(U66="1",U66,"0")))</f>
        <v>0</v>
      </c>
    </row>
    <row r="67" spans="1:42" ht="15.75" hidden="1" customHeight="1" x14ac:dyDescent="0.25"/>
    <row r="68" spans="1:42" ht="10.5" hidden="1" customHeight="1" x14ac:dyDescent="0.25"/>
    <row r="69" spans="1:42" ht="24" customHeight="1" x14ac:dyDescent="0.3">
      <c r="A69" s="60" t="s">
        <v>179</v>
      </c>
    </row>
    <row r="70" spans="1:42" ht="26.25" customHeight="1" x14ac:dyDescent="0.25">
      <c r="A70" s="377" t="s">
        <v>45</v>
      </c>
      <c r="B70" s="377"/>
      <c r="C70" s="378" t="s">
        <v>51</v>
      </c>
      <c r="D70" s="461"/>
      <c r="E70" s="379"/>
      <c r="F70" s="377" t="s">
        <v>52</v>
      </c>
      <c r="G70" s="377"/>
      <c r="H70" s="381" t="s">
        <v>16</v>
      </c>
      <c r="I70" s="382"/>
      <c r="K70" t="s">
        <v>215</v>
      </c>
      <c r="M70" s="408">
        <f>'Input Menu'!B50</f>
        <v>0</v>
      </c>
      <c r="N70" s="408"/>
      <c r="O70" s="408"/>
      <c r="P70" s="408"/>
      <c r="Q70" s="408"/>
      <c r="U70"/>
      <c r="V70"/>
      <c r="W70"/>
    </row>
    <row r="71" spans="1:42" ht="35.25" customHeight="1" x14ac:dyDescent="0.25">
      <c r="A71" s="373" t="s">
        <v>222</v>
      </c>
      <c r="B71" s="373"/>
      <c r="C71" s="374">
        <v>0.3</v>
      </c>
      <c r="D71" s="457"/>
      <c r="E71" s="375"/>
      <c r="F71" s="376">
        <f>(X13+X15+X17+X19+X21)/5</f>
        <v>0.6</v>
      </c>
      <c r="G71" s="376"/>
      <c r="H71" s="387">
        <f>F71*0.3</f>
        <v>0.18</v>
      </c>
      <c r="I71" s="388"/>
      <c r="K71" t="s">
        <v>216</v>
      </c>
      <c r="M71" s="408">
        <f>'Input Menu'!B51</f>
        <v>0</v>
      </c>
      <c r="N71" s="408"/>
      <c r="O71" s="408"/>
      <c r="P71" s="408"/>
      <c r="Q71" s="408"/>
      <c r="U71"/>
      <c r="V71"/>
      <c r="W71"/>
      <c r="AP71" s="43">
        <f>F71</f>
        <v>0.6</v>
      </c>
    </row>
    <row r="72" spans="1:42" ht="30.75" customHeight="1" x14ac:dyDescent="0.25">
      <c r="A72" s="373" t="s">
        <v>47</v>
      </c>
      <c r="B72" s="373"/>
      <c r="C72" s="374">
        <v>0.3</v>
      </c>
      <c r="D72" s="457"/>
      <c r="E72" s="375"/>
      <c r="F72" s="380">
        <f>(X24+X26+X28+X30+X32+X34+X36+X38+X40+X42)/10</f>
        <v>0</v>
      </c>
      <c r="G72" s="380"/>
      <c r="H72" s="387">
        <f>F72*0.3</f>
        <v>0</v>
      </c>
      <c r="I72" s="388"/>
      <c r="K72" t="s">
        <v>217</v>
      </c>
      <c r="M72" s="408">
        <f>'Input Menu'!B52</f>
        <v>0</v>
      </c>
      <c r="N72" s="408"/>
      <c r="O72" s="408"/>
      <c r="P72" s="408"/>
      <c r="Q72" s="408"/>
      <c r="U72"/>
      <c r="V72"/>
      <c r="W72"/>
      <c r="AP72" s="43">
        <f>F72</f>
        <v>0</v>
      </c>
    </row>
    <row r="73" spans="1:42" ht="42.75" customHeight="1" x14ac:dyDescent="0.25">
      <c r="A73" s="373" t="s">
        <v>220</v>
      </c>
      <c r="B73" s="373"/>
      <c r="C73" s="374">
        <v>0.25</v>
      </c>
      <c r="D73" s="457"/>
      <c r="E73" s="375"/>
      <c r="F73" s="380">
        <f>(X46+X48+X50+X52+X54)/5</f>
        <v>0</v>
      </c>
      <c r="G73" s="380"/>
      <c r="H73" s="387">
        <f>F73*0.25</f>
        <v>0</v>
      </c>
      <c r="I73" s="388"/>
      <c r="K73" t="s">
        <v>218</v>
      </c>
      <c r="M73" s="408">
        <f>'Input Menu'!B53</f>
        <v>0</v>
      </c>
      <c r="N73" s="408"/>
      <c r="O73" s="408"/>
      <c r="P73" s="408"/>
      <c r="Q73" s="408"/>
      <c r="U73"/>
      <c r="V73"/>
      <c r="W73"/>
      <c r="AP73" s="43">
        <f>F73</f>
        <v>0</v>
      </c>
    </row>
    <row r="74" spans="1:42" ht="33" customHeight="1" x14ac:dyDescent="0.25">
      <c r="A74" s="373" t="s">
        <v>49</v>
      </c>
      <c r="B74" s="373"/>
      <c r="C74" s="374">
        <v>0.15</v>
      </c>
      <c r="D74" s="457"/>
      <c r="E74" s="375"/>
      <c r="F74" s="380">
        <f>(X58+X60+X62+X64+X66)/5</f>
        <v>0</v>
      </c>
      <c r="G74" s="380"/>
      <c r="H74" s="387">
        <f>F74*0.15</f>
        <v>0</v>
      </c>
      <c r="I74" s="388"/>
      <c r="K74" t="s">
        <v>219</v>
      </c>
      <c r="M74" s="408">
        <f>'Input Menu'!B54</f>
        <v>0</v>
      </c>
      <c r="N74" s="408"/>
      <c r="O74" s="408"/>
      <c r="P74" s="408"/>
      <c r="Q74" s="408"/>
      <c r="U74"/>
      <c r="V74"/>
      <c r="W74"/>
      <c r="AP74" s="43">
        <f>F74</f>
        <v>0</v>
      </c>
    </row>
    <row r="75" spans="1:42" ht="27.75" customHeight="1" x14ac:dyDescent="0.25">
      <c r="A75" s="354" t="s">
        <v>50</v>
      </c>
      <c r="B75" s="355"/>
      <c r="C75" s="355"/>
      <c r="D75" s="355"/>
      <c r="E75" s="355"/>
      <c r="F75" s="355"/>
      <c r="G75" s="356"/>
      <c r="H75" s="357">
        <f>SUM(H71:H74)</f>
        <v>0.18</v>
      </c>
      <c r="I75" s="358"/>
      <c r="U75"/>
      <c r="V75"/>
      <c r="W75"/>
    </row>
  </sheetData>
  <sheetProtection selectLockedCells="1" autoFilter="0" selectUnlockedCells="1"/>
  <customSheetViews>
    <customSheetView guid="{4A908606-4657-4E94-A24A-D00115F5FBC8}" scale="80" showPageBreaks="1" showGridLines="0" printArea="1" hiddenRows="1" hiddenColumns="1" view="pageBreakPreview" topLeftCell="D1">
      <selection activeCell="AO1" sqref="AO1"/>
      <pageMargins left="0.45" right="0.45" top="0.5" bottom="1" header="0.3" footer="0"/>
      <pageSetup paperSize="5" scale="90" orientation="landscape" errors="blank" r:id="rId1"/>
    </customSheetView>
    <customSheetView guid="{B5F02B4C-8432-477C-902D-F5F59352B554}" scale="80" showPageBreaks="1" showGridLines="0" hiddenRows="1" hiddenColumns="1" view="pageBreakPreview" topLeftCell="A33">
      <selection activeCell="A39" sqref="A39:C41"/>
      <pageMargins left="0.45" right="0.45" top="0.5" bottom="1" header="0.3" footer="0"/>
      <pageSetup paperSize="5" scale="90" orientation="landscape" errors="blank" r:id="rId2"/>
    </customSheetView>
  </customSheetViews>
  <mergeCells count="142">
    <mergeCell ref="A1:S1"/>
    <mergeCell ref="A2:S2"/>
    <mergeCell ref="A3:S3"/>
    <mergeCell ref="A22:S22"/>
    <mergeCell ref="E6:K6"/>
    <mergeCell ref="A74:B74"/>
    <mergeCell ref="C74:E74"/>
    <mergeCell ref="F74:G74"/>
    <mergeCell ref="H74:I74"/>
    <mergeCell ref="A70:B70"/>
    <mergeCell ref="C70:E70"/>
    <mergeCell ref="F70:G70"/>
    <mergeCell ref="H70:I70"/>
    <mergeCell ref="A71:B71"/>
    <mergeCell ref="C71:E71"/>
    <mergeCell ref="F71:G71"/>
    <mergeCell ref="H71:I71"/>
    <mergeCell ref="A63:C63"/>
    <mergeCell ref="E63:I63"/>
    <mergeCell ref="J63:N63"/>
    <mergeCell ref="O63:S63"/>
    <mergeCell ref="A65:C65"/>
    <mergeCell ref="E65:I65"/>
    <mergeCell ref="J65:N65"/>
    <mergeCell ref="A75:G75"/>
    <mergeCell ref="H75:I75"/>
    <mergeCell ref="A72:B72"/>
    <mergeCell ref="C72:E72"/>
    <mergeCell ref="F72:G72"/>
    <mergeCell ref="H72:I72"/>
    <mergeCell ref="A73:B73"/>
    <mergeCell ref="C73:E73"/>
    <mergeCell ref="F73:G73"/>
    <mergeCell ref="H73:I73"/>
    <mergeCell ref="O65:S65"/>
    <mergeCell ref="A59:C59"/>
    <mergeCell ref="E59:I59"/>
    <mergeCell ref="J59:N59"/>
    <mergeCell ref="O59:S59"/>
    <mergeCell ref="A61:C61"/>
    <mergeCell ref="E61:I61"/>
    <mergeCell ref="J61:N61"/>
    <mergeCell ref="O61:S61"/>
    <mergeCell ref="A56:S56"/>
    <mergeCell ref="A57:C57"/>
    <mergeCell ref="E57:I57"/>
    <mergeCell ref="J57:N57"/>
    <mergeCell ref="O57:S57"/>
    <mergeCell ref="A51:C51"/>
    <mergeCell ref="E51:I51"/>
    <mergeCell ref="J51:N51"/>
    <mergeCell ref="O51:S51"/>
    <mergeCell ref="A53:C53"/>
    <mergeCell ref="E53:I53"/>
    <mergeCell ref="J53:N53"/>
    <mergeCell ref="O53:S53"/>
    <mergeCell ref="O33:S33"/>
    <mergeCell ref="O29:S29"/>
    <mergeCell ref="A29:C31"/>
    <mergeCell ref="J14:N14"/>
    <mergeCell ref="A47:C47"/>
    <mergeCell ref="E47:I47"/>
    <mergeCell ref="J47:N47"/>
    <mergeCell ref="O47:S47"/>
    <mergeCell ref="A39:C41"/>
    <mergeCell ref="E39:I39"/>
    <mergeCell ref="J39:N39"/>
    <mergeCell ref="O39:S39"/>
    <mergeCell ref="E41:I41"/>
    <mergeCell ref="J41:N41"/>
    <mergeCell ref="O41:S41"/>
    <mergeCell ref="E37:I37"/>
    <mergeCell ref="J37:N37"/>
    <mergeCell ref="O37:S37"/>
    <mergeCell ref="A35:C37"/>
    <mergeCell ref="E35:I35"/>
    <mergeCell ref="J35:N35"/>
    <mergeCell ref="O35:S35"/>
    <mergeCell ref="A14:C14"/>
    <mergeCell ref="O20:S20"/>
    <mergeCell ref="A49:C49"/>
    <mergeCell ref="E49:I49"/>
    <mergeCell ref="J49:N49"/>
    <mergeCell ref="O49:S49"/>
    <mergeCell ref="A44:S44"/>
    <mergeCell ref="A45:C45"/>
    <mergeCell ref="E45:I45"/>
    <mergeCell ref="J45:N45"/>
    <mergeCell ref="O45:S45"/>
    <mergeCell ref="A33:C33"/>
    <mergeCell ref="E33:I33"/>
    <mergeCell ref="J33:N33"/>
    <mergeCell ref="E14:I14"/>
    <mergeCell ref="J29:N29"/>
    <mergeCell ref="A16:C16"/>
    <mergeCell ref="A23:C23"/>
    <mergeCell ref="E23:I23"/>
    <mergeCell ref="A20:C20"/>
    <mergeCell ref="A25:C25"/>
    <mergeCell ref="E25:I25"/>
    <mergeCell ref="J25:N25"/>
    <mergeCell ref="J20:N20"/>
    <mergeCell ref="L6:N6"/>
    <mergeCell ref="B6:D6"/>
    <mergeCell ref="B7:D7"/>
    <mergeCell ref="O25:S25"/>
    <mergeCell ref="E31:I31"/>
    <mergeCell ref="J31:N31"/>
    <mergeCell ref="O31:S31"/>
    <mergeCell ref="A27:C27"/>
    <mergeCell ref="E27:I27"/>
    <mergeCell ref="J27:N27"/>
    <mergeCell ref="O27:S27"/>
    <mergeCell ref="E29:I29"/>
    <mergeCell ref="A13:C13"/>
    <mergeCell ref="E16:I16"/>
    <mergeCell ref="A18:C18"/>
    <mergeCell ref="E18:I18"/>
    <mergeCell ref="M70:Q70"/>
    <mergeCell ref="M71:Q71"/>
    <mergeCell ref="M72:Q72"/>
    <mergeCell ref="M73:Q73"/>
    <mergeCell ref="M74:Q74"/>
    <mergeCell ref="A5:S5"/>
    <mergeCell ref="J23:N23"/>
    <mergeCell ref="O23:S23"/>
    <mergeCell ref="O6:S6"/>
    <mergeCell ref="J11:N11"/>
    <mergeCell ref="O11:S11"/>
    <mergeCell ref="J18:N18"/>
    <mergeCell ref="O18:S18"/>
    <mergeCell ref="E20:I20"/>
    <mergeCell ref="O14:S14"/>
    <mergeCell ref="J16:N16"/>
    <mergeCell ref="O16:S16"/>
    <mergeCell ref="A9:S9"/>
    <mergeCell ref="O12:S12"/>
    <mergeCell ref="J12:N12"/>
    <mergeCell ref="E12:I12"/>
    <mergeCell ref="A12:C12"/>
    <mergeCell ref="A11:C11"/>
    <mergeCell ref="E11:I11"/>
  </mergeCells>
  <conditionalFormatting sqref="U13">
    <cfRule type="cellIs" dxfId="154" priority="247" operator="equal">
      <formula>1</formula>
    </cfRule>
    <cfRule type="cellIs" dxfId="153" priority="251" operator="equal">
      <formula>1</formula>
    </cfRule>
  </conditionalFormatting>
  <conditionalFormatting sqref="O12:T12">
    <cfRule type="expression" dxfId="152" priority="218">
      <formula>$W$12</formula>
    </cfRule>
  </conditionalFormatting>
  <conditionalFormatting sqref="J12:N12">
    <cfRule type="expression" dxfId="151" priority="217">
      <formula>$V$12</formula>
    </cfRule>
  </conditionalFormatting>
  <conditionalFormatting sqref="E12:I12">
    <cfRule type="expression" dxfId="150" priority="216">
      <formula>$U$12</formula>
    </cfRule>
  </conditionalFormatting>
  <conditionalFormatting sqref="O14:T14">
    <cfRule type="expression" dxfId="149" priority="215">
      <formula>$W$14</formula>
    </cfRule>
  </conditionalFormatting>
  <conditionalFormatting sqref="J14:N14">
    <cfRule type="expression" dxfId="148" priority="214">
      <formula>$V$14</formula>
    </cfRule>
  </conditionalFormatting>
  <conditionalFormatting sqref="E14:I14">
    <cfRule type="expression" dxfId="147" priority="213">
      <formula>$U$14</formula>
    </cfRule>
  </conditionalFormatting>
  <conditionalFormatting sqref="O16:T16">
    <cfRule type="expression" dxfId="146" priority="212">
      <formula>$W$16</formula>
    </cfRule>
  </conditionalFormatting>
  <conditionalFormatting sqref="J16:N16">
    <cfRule type="expression" dxfId="145" priority="211">
      <formula>$V$16</formula>
    </cfRule>
  </conditionalFormatting>
  <conditionalFormatting sqref="E16:I16">
    <cfRule type="expression" dxfId="144" priority="210">
      <formula>$U$16</formula>
    </cfRule>
  </conditionalFormatting>
  <conditionalFormatting sqref="O18:T18">
    <cfRule type="expression" dxfId="143" priority="209">
      <formula>$W$18</formula>
    </cfRule>
  </conditionalFormatting>
  <conditionalFormatting sqref="J18:N18">
    <cfRule type="expression" dxfId="142" priority="207">
      <formula>$V$18</formula>
    </cfRule>
  </conditionalFormatting>
  <conditionalFormatting sqref="E18:I18">
    <cfRule type="expression" dxfId="141" priority="206">
      <formula>$U$18</formula>
    </cfRule>
  </conditionalFormatting>
  <conditionalFormatting sqref="O20:T20">
    <cfRule type="expression" dxfId="140" priority="205">
      <formula>$W$20</formula>
    </cfRule>
  </conditionalFormatting>
  <conditionalFormatting sqref="J20:N20">
    <cfRule type="expression" dxfId="139" priority="204">
      <formula>$V$20</formula>
    </cfRule>
  </conditionalFormatting>
  <conditionalFormatting sqref="E20:I20">
    <cfRule type="expression" dxfId="138" priority="203">
      <formula>$U$20</formula>
    </cfRule>
  </conditionalFormatting>
  <conditionalFormatting sqref="O23:T23">
    <cfRule type="expression" dxfId="137" priority="202">
      <formula>$W$23</formula>
    </cfRule>
  </conditionalFormatting>
  <conditionalFormatting sqref="J23:N23">
    <cfRule type="expression" dxfId="136" priority="201">
      <formula>$V$23</formula>
    </cfRule>
  </conditionalFormatting>
  <conditionalFormatting sqref="E23:I23">
    <cfRule type="expression" dxfId="135" priority="200">
      <formula>$U$23</formula>
    </cfRule>
  </conditionalFormatting>
  <conditionalFormatting sqref="O25:T25">
    <cfRule type="expression" dxfId="134" priority="199">
      <formula>$W$25</formula>
    </cfRule>
  </conditionalFormatting>
  <conditionalFormatting sqref="J25:N25">
    <cfRule type="expression" dxfId="133" priority="198">
      <formula>$V$25</formula>
    </cfRule>
  </conditionalFormatting>
  <conditionalFormatting sqref="E25:I25">
    <cfRule type="expression" dxfId="132" priority="197">
      <formula>$U$25</formula>
    </cfRule>
  </conditionalFormatting>
  <conditionalFormatting sqref="O27:T27">
    <cfRule type="expression" dxfId="131" priority="196">
      <formula>$W$27</formula>
    </cfRule>
  </conditionalFormatting>
  <conditionalFormatting sqref="J27:N27">
    <cfRule type="expression" dxfId="130" priority="195">
      <formula>$V$27</formula>
    </cfRule>
  </conditionalFormatting>
  <conditionalFormatting sqref="E27:I27">
    <cfRule type="expression" dxfId="129" priority="194">
      <formula>$U$27</formula>
    </cfRule>
  </conditionalFormatting>
  <conditionalFormatting sqref="E29:I29">
    <cfRule type="expression" dxfId="128" priority="189">
      <formula>$U$29</formula>
    </cfRule>
  </conditionalFormatting>
  <conditionalFormatting sqref="J29:N29">
    <cfRule type="expression" dxfId="127" priority="188">
      <formula>$V$29</formula>
    </cfRule>
  </conditionalFormatting>
  <conditionalFormatting sqref="O29:T29">
    <cfRule type="expression" dxfId="126" priority="187">
      <formula>$W$29</formula>
    </cfRule>
  </conditionalFormatting>
  <conditionalFormatting sqref="O31:T31">
    <cfRule type="expression" dxfId="125" priority="176">
      <formula>$W$31</formula>
    </cfRule>
  </conditionalFormatting>
  <conditionalFormatting sqref="J31:N31">
    <cfRule type="expression" dxfId="124" priority="175">
      <formula>$V$31</formula>
    </cfRule>
  </conditionalFormatting>
  <conditionalFormatting sqref="E31:I31">
    <cfRule type="expression" dxfId="123" priority="174">
      <formula>$U$31</formula>
    </cfRule>
  </conditionalFormatting>
  <conditionalFormatting sqref="J33:N33">
    <cfRule type="expression" dxfId="122" priority="169">
      <formula>$V$33</formula>
    </cfRule>
  </conditionalFormatting>
  <conditionalFormatting sqref="E33:I33">
    <cfRule type="expression" dxfId="121" priority="168">
      <formula>$U$33</formula>
    </cfRule>
  </conditionalFormatting>
  <conditionalFormatting sqref="O35:T35">
    <cfRule type="expression" dxfId="120" priority="161">
      <formula>$W$35</formula>
    </cfRule>
  </conditionalFormatting>
  <conditionalFormatting sqref="J35:N35">
    <cfRule type="expression" dxfId="119" priority="160">
      <formula>$V$35</formula>
    </cfRule>
  </conditionalFormatting>
  <conditionalFormatting sqref="E35:I35">
    <cfRule type="expression" dxfId="118" priority="159">
      <formula>$U$35</formula>
    </cfRule>
  </conditionalFormatting>
  <conditionalFormatting sqref="O33:T33">
    <cfRule type="expression" dxfId="117" priority="157">
      <formula>$W$33</formula>
    </cfRule>
  </conditionalFormatting>
  <conditionalFormatting sqref="E37:I37">
    <cfRule type="expression" dxfId="116" priority="156">
      <formula>$U$37</formula>
    </cfRule>
  </conditionalFormatting>
  <conditionalFormatting sqref="J37:N37">
    <cfRule type="expression" dxfId="115" priority="155">
      <formula>$V$37</formula>
    </cfRule>
  </conditionalFormatting>
  <conditionalFormatting sqref="O37:T37">
    <cfRule type="expression" dxfId="114" priority="154">
      <formula>$W$37</formula>
    </cfRule>
  </conditionalFormatting>
  <conditionalFormatting sqref="E39:I39">
    <cfRule type="expression" dxfId="113" priority="147">
      <formula>$U$39</formula>
    </cfRule>
  </conditionalFormatting>
  <conditionalFormatting sqref="J39:N39">
    <cfRule type="expression" dxfId="112" priority="146">
      <formula>$V$39</formula>
    </cfRule>
  </conditionalFormatting>
  <conditionalFormatting sqref="O39:T39">
    <cfRule type="expression" dxfId="111" priority="145">
      <formula>$W$39</formula>
    </cfRule>
  </conditionalFormatting>
  <conditionalFormatting sqref="E41:I41">
    <cfRule type="expression" dxfId="110" priority="144">
      <formula>$U$41</formula>
    </cfRule>
  </conditionalFormatting>
  <conditionalFormatting sqref="J41:N41">
    <cfRule type="expression" dxfId="109" priority="143">
      <formula>$V$41</formula>
    </cfRule>
  </conditionalFormatting>
  <conditionalFormatting sqref="O41:T41">
    <cfRule type="expression" dxfId="108" priority="142">
      <formula>$W$41</formula>
    </cfRule>
  </conditionalFormatting>
  <conditionalFormatting sqref="O45:T45">
    <cfRule type="expression" dxfId="107" priority="138">
      <formula>$W$45</formula>
    </cfRule>
  </conditionalFormatting>
  <conditionalFormatting sqref="J45:N45">
    <cfRule type="expression" dxfId="106" priority="137">
      <formula>$V$45</formula>
    </cfRule>
  </conditionalFormatting>
  <conditionalFormatting sqref="E45:I45">
    <cfRule type="expression" dxfId="105" priority="136">
      <formula>$U$45</formula>
    </cfRule>
  </conditionalFormatting>
  <conditionalFormatting sqref="O47:T47">
    <cfRule type="expression" dxfId="104" priority="132">
      <formula>$W$47</formula>
    </cfRule>
  </conditionalFormatting>
  <conditionalFormatting sqref="J47:N47">
    <cfRule type="expression" dxfId="103" priority="131">
      <formula>$V$47</formula>
    </cfRule>
  </conditionalFormatting>
  <conditionalFormatting sqref="E47:I47">
    <cfRule type="expression" dxfId="102" priority="130">
      <formula>$U$47</formula>
    </cfRule>
  </conditionalFormatting>
  <conditionalFormatting sqref="O49:T49">
    <cfRule type="expression" dxfId="101" priority="126">
      <formula>$W$49</formula>
    </cfRule>
  </conditionalFormatting>
  <conditionalFormatting sqref="J49:N49">
    <cfRule type="expression" dxfId="100" priority="125">
      <formula>$V$49</formula>
    </cfRule>
  </conditionalFormatting>
  <conditionalFormatting sqref="E49:I49">
    <cfRule type="expression" dxfId="99" priority="124">
      <formula>$U$49</formula>
    </cfRule>
  </conditionalFormatting>
  <conditionalFormatting sqref="O51:T51">
    <cfRule type="expression" dxfId="98" priority="120">
      <formula>$W$51</formula>
    </cfRule>
  </conditionalFormatting>
  <conditionalFormatting sqref="J51:N51">
    <cfRule type="expression" dxfId="97" priority="119">
      <formula>$V$51</formula>
    </cfRule>
  </conditionalFormatting>
  <conditionalFormatting sqref="E51:I51">
    <cfRule type="expression" dxfId="96" priority="118">
      <formula>$U$51</formula>
    </cfRule>
  </conditionalFormatting>
  <conditionalFormatting sqref="O53:T53">
    <cfRule type="expression" dxfId="95" priority="114">
      <formula>$W$53</formula>
    </cfRule>
  </conditionalFormatting>
  <conditionalFormatting sqref="J53:N53">
    <cfRule type="expression" dxfId="94" priority="113">
      <formula>$V$53</formula>
    </cfRule>
  </conditionalFormatting>
  <conditionalFormatting sqref="E53:I53">
    <cfRule type="expression" dxfId="93" priority="112">
      <formula>$U$53</formula>
    </cfRule>
  </conditionalFormatting>
  <conditionalFormatting sqref="O57:T57">
    <cfRule type="expression" dxfId="92" priority="108">
      <formula>$W$57</formula>
    </cfRule>
  </conditionalFormatting>
  <conditionalFormatting sqref="J57:N57">
    <cfRule type="expression" dxfId="91" priority="107">
      <formula>$V$57</formula>
    </cfRule>
  </conditionalFormatting>
  <conditionalFormatting sqref="E57:I57">
    <cfRule type="expression" dxfId="90" priority="106">
      <formula>$U$57</formula>
    </cfRule>
  </conditionalFormatting>
  <conditionalFormatting sqref="O59:T59">
    <cfRule type="expression" dxfId="89" priority="102">
      <formula>$W$59</formula>
    </cfRule>
  </conditionalFormatting>
  <conditionalFormatting sqref="J59:N59">
    <cfRule type="expression" dxfId="88" priority="101">
      <formula>$V$59</formula>
    </cfRule>
  </conditionalFormatting>
  <conditionalFormatting sqref="E59:I59">
    <cfRule type="expression" dxfId="87" priority="100">
      <formula>$U$59</formula>
    </cfRule>
  </conditionalFormatting>
  <conditionalFormatting sqref="O61:T61">
    <cfRule type="expression" dxfId="86" priority="96">
      <formula>$W$61</formula>
    </cfRule>
  </conditionalFormatting>
  <conditionalFormatting sqref="J61:N61">
    <cfRule type="expression" dxfId="85" priority="95">
      <formula>$V$61</formula>
    </cfRule>
  </conditionalFormatting>
  <conditionalFormatting sqref="E61:I61">
    <cfRule type="expression" dxfId="84" priority="94">
      <formula>$U$61</formula>
    </cfRule>
  </conditionalFormatting>
  <conditionalFormatting sqref="O63:T63">
    <cfRule type="expression" dxfId="83" priority="90">
      <formula>$W$63</formula>
    </cfRule>
  </conditionalFormatting>
  <conditionalFormatting sqref="J63:N63">
    <cfRule type="expression" dxfId="82" priority="89">
      <formula>$V$63</formula>
    </cfRule>
  </conditionalFormatting>
  <conditionalFormatting sqref="E63:I63">
    <cfRule type="expression" dxfId="81" priority="88">
      <formula>$U$63</formula>
    </cfRule>
  </conditionalFormatting>
  <conditionalFormatting sqref="O65:T65">
    <cfRule type="expression" dxfId="80" priority="84">
      <formula>$W$65</formula>
    </cfRule>
  </conditionalFormatting>
  <conditionalFormatting sqref="J65:N65">
    <cfRule type="expression" dxfId="79" priority="83">
      <formula>$V$65</formula>
    </cfRule>
  </conditionalFormatting>
  <conditionalFormatting sqref="E65:I65">
    <cfRule type="expression" dxfId="78" priority="82">
      <formula>$U$65</formula>
    </cfRule>
  </conditionalFormatting>
  <conditionalFormatting sqref="T13">
    <cfRule type="cellIs" dxfId="77" priority="80" operator="equal">
      <formula>1</formula>
    </cfRule>
    <cfRule type="cellIs" dxfId="76" priority="81" operator="equal">
      <formula>1</formula>
    </cfRule>
  </conditionalFormatting>
  <conditionalFormatting sqref="T15">
    <cfRule type="cellIs" dxfId="75" priority="77" operator="equal">
      <formula>1</formula>
    </cfRule>
    <cfRule type="cellIs" dxfId="74" priority="78" operator="equal">
      <formula>1</formula>
    </cfRule>
  </conditionalFormatting>
  <conditionalFormatting sqref="T17">
    <cfRule type="cellIs" dxfId="73" priority="75" operator="equal">
      <formula>1</formula>
    </cfRule>
    <cfRule type="cellIs" dxfId="72" priority="76" operator="equal">
      <formula>1</formula>
    </cfRule>
  </conditionalFormatting>
  <conditionalFormatting sqref="T19">
    <cfRule type="cellIs" dxfId="71" priority="73" operator="equal">
      <formula>1</formula>
    </cfRule>
    <cfRule type="cellIs" dxfId="70" priority="74" operator="equal">
      <formula>1</formula>
    </cfRule>
  </conditionalFormatting>
  <conditionalFormatting sqref="T21">
    <cfRule type="cellIs" dxfId="69" priority="71" operator="equal">
      <formula>1</formula>
    </cfRule>
    <cfRule type="cellIs" dxfId="68" priority="72" operator="equal">
      <formula>1</formula>
    </cfRule>
  </conditionalFormatting>
  <conditionalFormatting sqref="T24">
    <cfRule type="cellIs" dxfId="67" priority="69" operator="equal">
      <formula>1</formula>
    </cfRule>
    <cfRule type="cellIs" dxfId="66" priority="70" operator="equal">
      <formula>1</formula>
    </cfRule>
  </conditionalFormatting>
  <conditionalFormatting sqref="T26">
    <cfRule type="cellIs" dxfId="65" priority="67" operator="equal">
      <formula>1</formula>
    </cfRule>
    <cfRule type="cellIs" dxfId="64" priority="68" operator="equal">
      <formula>1</formula>
    </cfRule>
  </conditionalFormatting>
  <conditionalFormatting sqref="T28">
    <cfRule type="cellIs" dxfId="63" priority="65" operator="equal">
      <formula>1</formula>
    </cfRule>
    <cfRule type="cellIs" dxfId="62" priority="66" operator="equal">
      <formula>1</formula>
    </cfRule>
  </conditionalFormatting>
  <conditionalFormatting sqref="T30">
    <cfRule type="cellIs" dxfId="61" priority="63" operator="equal">
      <formula>1</formula>
    </cfRule>
    <cfRule type="cellIs" dxfId="60" priority="64" operator="equal">
      <formula>1</formula>
    </cfRule>
  </conditionalFormatting>
  <conditionalFormatting sqref="T32">
    <cfRule type="cellIs" dxfId="59" priority="61" operator="equal">
      <formula>1</formula>
    </cfRule>
    <cfRule type="cellIs" dxfId="58" priority="62" operator="equal">
      <formula>1</formula>
    </cfRule>
  </conditionalFormatting>
  <conditionalFormatting sqref="T34">
    <cfRule type="cellIs" dxfId="57" priority="59" operator="equal">
      <formula>1</formula>
    </cfRule>
    <cfRule type="cellIs" dxfId="56" priority="60" operator="equal">
      <formula>1</formula>
    </cfRule>
  </conditionalFormatting>
  <conditionalFormatting sqref="T36">
    <cfRule type="cellIs" dxfId="55" priority="57" operator="equal">
      <formula>1</formula>
    </cfRule>
    <cfRule type="cellIs" dxfId="54" priority="58" operator="equal">
      <formula>1</formula>
    </cfRule>
  </conditionalFormatting>
  <conditionalFormatting sqref="T38">
    <cfRule type="cellIs" dxfId="53" priority="55" operator="equal">
      <formula>1</formula>
    </cfRule>
    <cfRule type="cellIs" dxfId="52" priority="56" operator="equal">
      <formula>1</formula>
    </cfRule>
  </conditionalFormatting>
  <conditionalFormatting sqref="T40">
    <cfRule type="cellIs" dxfId="51" priority="53" operator="equal">
      <formula>1</formula>
    </cfRule>
    <cfRule type="cellIs" dxfId="50" priority="54" operator="equal">
      <formula>1</formula>
    </cfRule>
  </conditionalFormatting>
  <conditionalFormatting sqref="T42">
    <cfRule type="cellIs" dxfId="49" priority="51" operator="equal">
      <formula>1</formula>
    </cfRule>
    <cfRule type="cellIs" dxfId="48" priority="52" operator="equal">
      <formula>1</formula>
    </cfRule>
  </conditionalFormatting>
  <conditionalFormatting sqref="T46">
    <cfRule type="cellIs" dxfId="47" priority="49" operator="equal">
      <formula>1</formula>
    </cfRule>
    <cfRule type="cellIs" dxfId="46" priority="50" operator="equal">
      <formula>1</formula>
    </cfRule>
  </conditionalFormatting>
  <conditionalFormatting sqref="T48">
    <cfRule type="cellIs" dxfId="45" priority="47" operator="equal">
      <formula>1</formula>
    </cfRule>
    <cfRule type="cellIs" dxfId="44" priority="48" operator="equal">
      <formula>1</formula>
    </cfRule>
  </conditionalFormatting>
  <conditionalFormatting sqref="T50">
    <cfRule type="cellIs" dxfId="43" priority="45" operator="equal">
      <formula>1</formula>
    </cfRule>
    <cfRule type="cellIs" dxfId="42" priority="46" operator="equal">
      <formula>1</formula>
    </cfRule>
  </conditionalFormatting>
  <conditionalFormatting sqref="T52">
    <cfRule type="cellIs" dxfId="41" priority="43" operator="equal">
      <formula>1</formula>
    </cfRule>
    <cfRule type="cellIs" dxfId="40" priority="44" operator="equal">
      <formula>1</formula>
    </cfRule>
  </conditionalFormatting>
  <conditionalFormatting sqref="T54">
    <cfRule type="cellIs" dxfId="39" priority="41" operator="equal">
      <formula>1</formula>
    </cfRule>
    <cfRule type="cellIs" dxfId="38" priority="42" operator="equal">
      <formula>1</formula>
    </cfRule>
  </conditionalFormatting>
  <conditionalFormatting sqref="T58">
    <cfRule type="cellIs" dxfId="37" priority="39" operator="equal">
      <formula>1</formula>
    </cfRule>
    <cfRule type="cellIs" dxfId="36" priority="40" operator="equal">
      <formula>1</formula>
    </cfRule>
  </conditionalFormatting>
  <conditionalFormatting sqref="T60">
    <cfRule type="cellIs" dxfId="35" priority="37" operator="equal">
      <formula>1</formula>
    </cfRule>
    <cfRule type="cellIs" dxfId="34" priority="38" operator="equal">
      <formula>1</formula>
    </cfRule>
  </conditionalFormatting>
  <conditionalFormatting sqref="T62">
    <cfRule type="cellIs" dxfId="33" priority="35" operator="equal">
      <formula>1</formula>
    </cfRule>
    <cfRule type="cellIs" dxfId="32" priority="36" operator="equal">
      <formula>1</formula>
    </cfRule>
  </conditionalFormatting>
  <conditionalFormatting sqref="T64">
    <cfRule type="cellIs" dxfId="31" priority="33" operator="equal">
      <formula>1</formula>
    </cfRule>
    <cfRule type="cellIs" dxfId="30" priority="34" operator="equal">
      <formula>1</formula>
    </cfRule>
  </conditionalFormatting>
  <conditionalFormatting sqref="T66">
    <cfRule type="cellIs" dxfId="29" priority="31" operator="equal">
      <formula>1</formula>
    </cfRule>
    <cfRule type="cellIs" dxfId="28" priority="32" operator="equal">
      <formula>1</formula>
    </cfRule>
  </conditionalFormatting>
  <conditionalFormatting sqref="D65">
    <cfRule type="expression" dxfId="27" priority="25">
      <formula>$T$65</formula>
    </cfRule>
  </conditionalFormatting>
  <conditionalFormatting sqref="D63">
    <cfRule type="expression" dxfId="26" priority="24">
      <formula>$T$63</formula>
    </cfRule>
  </conditionalFormatting>
  <conditionalFormatting sqref="D61">
    <cfRule type="expression" dxfId="25" priority="23">
      <formula>$T$61</formula>
    </cfRule>
  </conditionalFormatting>
  <conditionalFormatting sqref="D59">
    <cfRule type="expression" dxfId="24" priority="22">
      <formula>$T$59</formula>
    </cfRule>
  </conditionalFormatting>
  <conditionalFormatting sqref="D57">
    <cfRule type="expression" dxfId="23" priority="21">
      <formula>$T$57</formula>
    </cfRule>
  </conditionalFormatting>
  <conditionalFormatting sqref="D53">
    <cfRule type="expression" dxfId="22" priority="20">
      <formula>$T$53</formula>
    </cfRule>
  </conditionalFormatting>
  <conditionalFormatting sqref="D51">
    <cfRule type="expression" dxfId="21" priority="19">
      <formula>$T$51</formula>
    </cfRule>
  </conditionalFormatting>
  <conditionalFormatting sqref="D49">
    <cfRule type="expression" dxfId="20" priority="18">
      <formula>$T$49</formula>
    </cfRule>
  </conditionalFormatting>
  <conditionalFormatting sqref="D47">
    <cfRule type="expression" dxfId="19" priority="17">
      <formula>$T$47</formula>
    </cfRule>
  </conditionalFormatting>
  <conditionalFormatting sqref="D45">
    <cfRule type="expression" dxfId="18" priority="16">
      <formula>$T$45</formula>
    </cfRule>
  </conditionalFormatting>
  <conditionalFormatting sqref="D41">
    <cfRule type="expression" dxfId="17" priority="15">
      <formula>$T$41</formula>
    </cfRule>
  </conditionalFormatting>
  <conditionalFormatting sqref="D39">
    <cfRule type="expression" dxfId="16" priority="14">
      <formula>$T$39</formula>
    </cfRule>
  </conditionalFormatting>
  <conditionalFormatting sqref="D37">
    <cfRule type="expression" dxfId="15" priority="13">
      <formula>$T$37</formula>
    </cfRule>
  </conditionalFormatting>
  <conditionalFormatting sqref="D35">
    <cfRule type="expression" dxfId="14" priority="12">
      <formula>$T$35</formula>
    </cfRule>
  </conditionalFormatting>
  <conditionalFormatting sqref="D33">
    <cfRule type="expression" dxfId="13" priority="11">
      <formula>$T$33</formula>
    </cfRule>
  </conditionalFormatting>
  <conditionalFormatting sqref="D31">
    <cfRule type="expression" dxfId="12" priority="10">
      <formula>$T$31</formula>
    </cfRule>
  </conditionalFormatting>
  <conditionalFormatting sqref="D29">
    <cfRule type="expression" dxfId="11" priority="9">
      <formula>$T$29</formula>
    </cfRule>
  </conditionalFormatting>
  <conditionalFormatting sqref="D27">
    <cfRule type="expression" dxfId="10" priority="8">
      <formula>$T$27</formula>
    </cfRule>
  </conditionalFormatting>
  <conditionalFormatting sqref="D25">
    <cfRule type="expression" dxfId="9" priority="7">
      <formula>$T$25</formula>
    </cfRule>
  </conditionalFormatting>
  <conditionalFormatting sqref="D23">
    <cfRule type="expression" dxfId="8" priority="6">
      <formula>$T$23</formula>
    </cfRule>
  </conditionalFormatting>
  <conditionalFormatting sqref="D20">
    <cfRule type="expression" dxfId="7" priority="5">
      <formula>$T$20</formula>
    </cfRule>
  </conditionalFormatting>
  <conditionalFormatting sqref="D18">
    <cfRule type="expression" dxfId="6" priority="4">
      <formula>$T$18</formula>
    </cfRule>
  </conditionalFormatting>
  <conditionalFormatting sqref="D16">
    <cfRule type="expression" dxfId="5" priority="3">
      <formula>$T$16</formula>
    </cfRule>
  </conditionalFormatting>
  <conditionalFormatting sqref="D14">
    <cfRule type="expression" dxfId="4" priority="2">
      <formula>$T$14</formula>
    </cfRule>
  </conditionalFormatting>
  <conditionalFormatting sqref="D12">
    <cfRule type="expression" dxfId="3" priority="1">
      <formula>$T$12</formula>
    </cfRule>
  </conditionalFormatting>
  <dataValidations count="1">
    <dataValidation type="whole" allowBlank="1" showInputMessage="1" showErrorMessage="1" sqref="A1:S75">
      <formula1>1000</formula1>
      <formula2>2000</formula2>
    </dataValidation>
  </dataValidations>
  <pageMargins left="0.45" right="0.45" top="0.5" bottom="1" header="0.3" footer="0"/>
  <pageSetup paperSize="5" scale="90" orientation="landscape" errors="blank" r:id="rId3"/>
  <drawing r:id="rId4"/>
  <legacyDrawing r:id="rId5"/>
  <mc:AlternateContent xmlns:mc="http://schemas.openxmlformats.org/markup-compatibility/2006">
    <mc:Choice Requires="x14">
      <controls>
        <mc:AlternateContent xmlns:mc="http://schemas.openxmlformats.org/markup-compatibility/2006">
          <mc:Choice Requires="x14">
            <control shapeId="2059" r:id="rId6" name="Check Box 11">
              <controlPr locked="0" defaultSize="0" autoFill="0" autoLine="0" autoPict="0">
                <anchor moveWithCells="1">
                  <from>
                    <xdr:col>8</xdr:col>
                    <xdr:colOff>266700</xdr:colOff>
                    <xdr:row>11</xdr:row>
                    <xdr:rowOff>742950</xdr:rowOff>
                  </from>
                  <to>
                    <xdr:col>8</xdr:col>
                    <xdr:colOff>542925</xdr:colOff>
                    <xdr:row>11</xdr:row>
                    <xdr:rowOff>1009650</xdr:rowOff>
                  </to>
                </anchor>
              </controlPr>
            </control>
          </mc:Choice>
        </mc:AlternateContent>
        <mc:AlternateContent xmlns:mc="http://schemas.openxmlformats.org/markup-compatibility/2006">
          <mc:Choice Requires="x14">
            <control shapeId="2060" r:id="rId7" name="Check Box 12">
              <controlPr locked="0" defaultSize="0" autoFill="0" autoLine="0" autoPict="0">
                <anchor moveWithCells="1">
                  <from>
                    <xdr:col>13</xdr:col>
                    <xdr:colOff>247650</xdr:colOff>
                    <xdr:row>11</xdr:row>
                    <xdr:rowOff>742950</xdr:rowOff>
                  </from>
                  <to>
                    <xdr:col>13</xdr:col>
                    <xdr:colOff>523875</xdr:colOff>
                    <xdr:row>11</xdr:row>
                    <xdr:rowOff>1009650</xdr:rowOff>
                  </to>
                </anchor>
              </controlPr>
            </control>
          </mc:Choice>
        </mc:AlternateContent>
        <mc:AlternateContent xmlns:mc="http://schemas.openxmlformats.org/markup-compatibility/2006">
          <mc:Choice Requires="x14">
            <control shapeId="2061" r:id="rId8" name="Check Box 13">
              <controlPr defaultSize="0" autoFill="0" autoLine="0" autoPict="0">
                <anchor moveWithCells="1">
                  <from>
                    <xdr:col>18</xdr:col>
                    <xdr:colOff>209550</xdr:colOff>
                    <xdr:row>11</xdr:row>
                    <xdr:rowOff>733425</xdr:rowOff>
                  </from>
                  <to>
                    <xdr:col>18</xdr:col>
                    <xdr:colOff>485775</xdr:colOff>
                    <xdr:row>11</xdr:row>
                    <xdr:rowOff>1000125</xdr:rowOff>
                  </to>
                </anchor>
              </controlPr>
            </control>
          </mc:Choice>
        </mc:AlternateContent>
        <mc:AlternateContent xmlns:mc="http://schemas.openxmlformats.org/markup-compatibility/2006">
          <mc:Choice Requires="x14">
            <control shapeId="2062" r:id="rId9" name="Check Box 14">
              <controlPr defaultSize="0" autoFill="0" autoLine="0" autoPict="0">
                <anchor moveWithCells="1">
                  <from>
                    <xdr:col>8</xdr:col>
                    <xdr:colOff>266700</xdr:colOff>
                    <xdr:row>13</xdr:row>
                    <xdr:rowOff>685800</xdr:rowOff>
                  </from>
                  <to>
                    <xdr:col>8</xdr:col>
                    <xdr:colOff>542925</xdr:colOff>
                    <xdr:row>13</xdr:row>
                    <xdr:rowOff>952500</xdr:rowOff>
                  </to>
                </anchor>
              </controlPr>
            </control>
          </mc:Choice>
        </mc:AlternateContent>
        <mc:AlternateContent xmlns:mc="http://schemas.openxmlformats.org/markup-compatibility/2006">
          <mc:Choice Requires="x14">
            <control shapeId="2063" r:id="rId10" name="Check Box 15">
              <controlPr defaultSize="0" autoFill="0" autoLine="0" autoPict="0">
                <anchor moveWithCells="1">
                  <from>
                    <xdr:col>13</xdr:col>
                    <xdr:colOff>257175</xdr:colOff>
                    <xdr:row>13</xdr:row>
                    <xdr:rowOff>676275</xdr:rowOff>
                  </from>
                  <to>
                    <xdr:col>13</xdr:col>
                    <xdr:colOff>533400</xdr:colOff>
                    <xdr:row>13</xdr:row>
                    <xdr:rowOff>952500</xdr:rowOff>
                  </to>
                </anchor>
              </controlPr>
            </control>
          </mc:Choice>
        </mc:AlternateContent>
        <mc:AlternateContent xmlns:mc="http://schemas.openxmlformats.org/markup-compatibility/2006">
          <mc:Choice Requires="x14">
            <control shapeId="2064" r:id="rId11" name="Check Box 16">
              <controlPr defaultSize="0" autoFill="0" autoLine="0" autoPict="0">
                <anchor moveWithCells="1">
                  <from>
                    <xdr:col>18</xdr:col>
                    <xdr:colOff>228600</xdr:colOff>
                    <xdr:row>13</xdr:row>
                    <xdr:rowOff>666750</xdr:rowOff>
                  </from>
                  <to>
                    <xdr:col>18</xdr:col>
                    <xdr:colOff>504825</xdr:colOff>
                    <xdr:row>13</xdr:row>
                    <xdr:rowOff>942975</xdr:rowOff>
                  </to>
                </anchor>
              </controlPr>
            </control>
          </mc:Choice>
        </mc:AlternateContent>
        <mc:AlternateContent xmlns:mc="http://schemas.openxmlformats.org/markup-compatibility/2006">
          <mc:Choice Requires="x14">
            <control shapeId="2065" r:id="rId12" name="Check Box 17">
              <controlPr defaultSize="0" autoFill="0" autoLine="0" autoPict="0">
                <anchor moveWithCells="1">
                  <from>
                    <xdr:col>8</xdr:col>
                    <xdr:colOff>257175</xdr:colOff>
                    <xdr:row>15</xdr:row>
                    <xdr:rowOff>866775</xdr:rowOff>
                  </from>
                  <to>
                    <xdr:col>8</xdr:col>
                    <xdr:colOff>533400</xdr:colOff>
                    <xdr:row>15</xdr:row>
                    <xdr:rowOff>1133475</xdr:rowOff>
                  </to>
                </anchor>
              </controlPr>
            </control>
          </mc:Choice>
        </mc:AlternateContent>
        <mc:AlternateContent xmlns:mc="http://schemas.openxmlformats.org/markup-compatibility/2006">
          <mc:Choice Requires="x14">
            <control shapeId="2066" r:id="rId13" name="Check Box 18">
              <controlPr defaultSize="0" autoFill="0" autoLine="0" autoPict="0">
                <anchor moveWithCells="1">
                  <from>
                    <xdr:col>13</xdr:col>
                    <xdr:colOff>247650</xdr:colOff>
                    <xdr:row>15</xdr:row>
                    <xdr:rowOff>876300</xdr:rowOff>
                  </from>
                  <to>
                    <xdr:col>13</xdr:col>
                    <xdr:colOff>523875</xdr:colOff>
                    <xdr:row>15</xdr:row>
                    <xdr:rowOff>1143000</xdr:rowOff>
                  </to>
                </anchor>
              </controlPr>
            </control>
          </mc:Choice>
        </mc:AlternateContent>
        <mc:AlternateContent xmlns:mc="http://schemas.openxmlformats.org/markup-compatibility/2006">
          <mc:Choice Requires="x14">
            <control shapeId="2067" r:id="rId14" name="Check Box 19">
              <controlPr defaultSize="0" autoFill="0" autoLine="0" autoPict="0">
                <anchor moveWithCells="1">
                  <from>
                    <xdr:col>18</xdr:col>
                    <xdr:colOff>219075</xdr:colOff>
                    <xdr:row>15</xdr:row>
                    <xdr:rowOff>866775</xdr:rowOff>
                  </from>
                  <to>
                    <xdr:col>18</xdr:col>
                    <xdr:colOff>495300</xdr:colOff>
                    <xdr:row>15</xdr:row>
                    <xdr:rowOff>1133475</xdr:rowOff>
                  </to>
                </anchor>
              </controlPr>
            </control>
          </mc:Choice>
        </mc:AlternateContent>
        <mc:AlternateContent xmlns:mc="http://schemas.openxmlformats.org/markup-compatibility/2006">
          <mc:Choice Requires="x14">
            <control shapeId="2068" r:id="rId15" name="Check Box 20">
              <controlPr defaultSize="0" autoFill="0" autoLine="0" autoPict="0">
                <anchor moveWithCells="1">
                  <from>
                    <xdr:col>8</xdr:col>
                    <xdr:colOff>266700</xdr:colOff>
                    <xdr:row>17</xdr:row>
                    <xdr:rowOff>1066800</xdr:rowOff>
                  </from>
                  <to>
                    <xdr:col>8</xdr:col>
                    <xdr:colOff>542925</xdr:colOff>
                    <xdr:row>17</xdr:row>
                    <xdr:rowOff>1333500</xdr:rowOff>
                  </to>
                </anchor>
              </controlPr>
            </control>
          </mc:Choice>
        </mc:AlternateContent>
        <mc:AlternateContent xmlns:mc="http://schemas.openxmlformats.org/markup-compatibility/2006">
          <mc:Choice Requires="x14">
            <control shapeId="2069" r:id="rId16" name="Check Box 21">
              <controlPr defaultSize="0" autoFill="0" autoLine="0" autoPict="0">
                <anchor moveWithCells="1">
                  <from>
                    <xdr:col>13</xdr:col>
                    <xdr:colOff>257175</xdr:colOff>
                    <xdr:row>17</xdr:row>
                    <xdr:rowOff>1047750</xdr:rowOff>
                  </from>
                  <to>
                    <xdr:col>13</xdr:col>
                    <xdr:colOff>533400</xdr:colOff>
                    <xdr:row>17</xdr:row>
                    <xdr:rowOff>1323975</xdr:rowOff>
                  </to>
                </anchor>
              </controlPr>
            </control>
          </mc:Choice>
        </mc:AlternateContent>
        <mc:AlternateContent xmlns:mc="http://schemas.openxmlformats.org/markup-compatibility/2006">
          <mc:Choice Requires="x14">
            <control shapeId="2070" r:id="rId17" name="Check Box 22">
              <controlPr defaultSize="0" autoFill="0" autoLine="0" autoPict="0">
                <anchor moveWithCells="1">
                  <from>
                    <xdr:col>18</xdr:col>
                    <xdr:colOff>238125</xdr:colOff>
                    <xdr:row>17</xdr:row>
                    <xdr:rowOff>1066800</xdr:rowOff>
                  </from>
                  <to>
                    <xdr:col>18</xdr:col>
                    <xdr:colOff>514350</xdr:colOff>
                    <xdr:row>17</xdr:row>
                    <xdr:rowOff>1333500</xdr:rowOff>
                  </to>
                </anchor>
              </controlPr>
            </control>
          </mc:Choice>
        </mc:AlternateContent>
        <mc:AlternateContent xmlns:mc="http://schemas.openxmlformats.org/markup-compatibility/2006">
          <mc:Choice Requires="x14">
            <control shapeId="2071" r:id="rId18" name="Check Box 23">
              <controlPr defaultSize="0" autoFill="0" autoLine="0" autoPict="0">
                <anchor moveWithCells="1">
                  <from>
                    <xdr:col>8</xdr:col>
                    <xdr:colOff>238125</xdr:colOff>
                    <xdr:row>19</xdr:row>
                    <xdr:rowOff>914400</xdr:rowOff>
                  </from>
                  <to>
                    <xdr:col>8</xdr:col>
                    <xdr:colOff>514350</xdr:colOff>
                    <xdr:row>19</xdr:row>
                    <xdr:rowOff>1190625</xdr:rowOff>
                  </to>
                </anchor>
              </controlPr>
            </control>
          </mc:Choice>
        </mc:AlternateContent>
        <mc:AlternateContent xmlns:mc="http://schemas.openxmlformats.org/markup-compatibility/2006">
          <mc:Choice Requires="x14">
            <control shapeId="2072" r:id="rId19" name="Check Box 24">
              <controlPr defaultSize="0" autoFill="0" autoLine="0" autoPict="0">
                <anchor moveWithCells="1">
                  <from>
                    <xdr:col>13</xdr:col>
                    <xdr:colOff>257175</xdr:colOff>
                    <xdr:row>19</xdr:row>
                    <xdr:rowOff>914400</xdr:rowOff>
                  </from>
                  <to>
                    <xdr:col>13</xdr:col>
                    <xdr:colOff>533400</xdr:colOff>
                    <xdr:row>19</xdr:row>
                    <xdr:rowOff>1190625</xdr:rowOff>
                  </to>
                </anchor>
              </controlPr>
            </control>
          </mc:Choice>
        </mc:AlternateContent>
        <mc:AlternateContent xmlns:mc="http://schemas.openxmlformats.org/markup-compatibility/2006">
          <mc:Choice Requires="x14">
            <control shapeId="2073" r:id="rId20" name="Check Box 25">
              <controlPr defaultSize="0" autoFill="0" autoLine="0" autoPict="0">
                <anchor moveWithCells="1">
                  <from>
                    <xdr:col>18</xdr:col>
                    <xdr:colOff>238125</xdr:colOff>
                    <xdr:row>19</xdr:row>
                    <xdr:rowOff>914400</xdr:rowOff>
                  </from>
                  <to>
                    <xdr:col>18</xdr:col>
                    <xdr:colOff>514350</xdr:colOff>
                    <xdr:row>19</xdr:row>
                    <xdr:rowOff>1190625</xdr:rowOff>
                  </to>
                </anchor>
              </controlPr>
            </control>
          </mc:Choice>
        </mc:AlternateContent>
        <mc:AlternateContent xmlns:mc="http://schemas.openxmlformats.org/markup-compatibility/2006">
          <mc:Choice Requires="x14">
            <control shapeId="2074" r:id="rId21" name="Check Box 26">
              <controlPr defaultSize="0" autoFill="0" autoLine="0" autoPict="0">
                <anchor moveWithCells="1">
                  <from>
                    <xdr:col>8</xdr:col>
                    <xdr:colOff>266700</xdr:colOff>
                    <xdr:row>22</xdr:row>
                    <xdr:rowOff>1514475</xdr:rowOff>
                  </from>
                  <to>
                    <xdr:col>8</xdr:col>
                    <xdr:colOff>542925</xdr:colOff>
                    <xdr:row>22</xdr:row>
                    <xdr:rowOff>1781175</xdr:rowOff>
                  </to>
                </anchor>
              </controlPr>
            </control>
          </mc:Choice>
        </mc:AlternateContent>
        <mc:AlternateContent xmlns:mc="http://schemas.openxmlformats.org/markup-compatibility/2006">
          <mc:Choice Requires="x14">
            <control shapeId="2075" r:id="rId22" name="Check Box 27">
              <controlPr defaultSize="0" autoFill="0" autoLine="0" autoPict="0">
                <anchor moveWithCells="1">
                  <from>
                    <xdr:col>13</xdr:col>
                    <xdr:colOff>257175</xdr:colOff>
                    <xdr:row>22</xdr:row>
                    <xdr:rowOff>1514475</xdr:rowOff>
                  </from>
                  <to>
                    <xdr:col>13</xdr:col>
                    <xdr:colOff>533400</xdr:colOff>
                    <xdr:row>22</xdr:row>
                    <xdr:rowOff>1781175</xdr:rowOff>
                  </to>
                </anchor>
              </controlPr>
            </control>
          </mc:Choice>
        </mc:AlternateContent>
        <mc:AlternateContent xmlns:mc="http://schemas.openxmlformats.org/markup-compatibility/2006">
          <mc:Choice Requires="x14">
            <control shapeId="2076" r:id="rId23" name="Check Box 28">
              <controlPr defaultSize="0" autoFill="0" autoLine="0" autoPict="0">
                <anchor moveWithCells="1">
                  <from>
                    <xdr:col>18</xdr:col>
                    <xdr:colOff>219075</xdr:colOff>
                    <xdr:row>22</xdr:row>
                    <xdr:rowOff>1524000</xdr:rowOff>
                  </from>
                  <to>
                    <xdr:col>18</xdr:col>
                    <xdr:colOff>495300</xdr:colOff>
                    <xdr:row>22</xdr:row>
                    <xdr:rowOff>1781175</xdr:rowOff>
                  </to>
                </anchor>
              </controlPr>
            </control>
          </mc:Choice>
        </mc:AlternateContent>
        <mc:AlternateContent xmlns:mc="http://schemas.openxmlformats.org/markup-compatibility/2006">
          <mc:Choice Requires="x14">
            <control shapeId="2077" r:id="rId24" name="Check Box 29">
              <controlPr defaultSize="0" autoFill="0" autoLine="0" autoPict="0">
                <anchor moveWithCells="1">
                  <from>
                    <xdr:col>8</xdr:col>
                    <xdr:colOff>247650</xdr:colOff>
                    <xdr:row>24</xdr:row>
                    <xdr:rowOff>1228725</xdr:rowOff>
                  </from>
                  <to>
                    <xdr:col>8</xdr:col>
                    <xdr:colOff>533400</xdr:colOff>
                    <xdr:row>24</xdr:row>
                    <xdr:rowOff>1447800</xdr:rowOff>
                  </to>
                </anchor>
              </controlPr>
            </control>
          </mc:Choice>
        </mc:AlternateContent>
        <mc:AlternateContent xmlns:mc="http://schemas.openxmlformats.org/markup-compatibility/2006">
          <mc:Choice Requires="x14">
            <control shapeId="2078" r:id="rId25" name="Check Box 30">
              <controlPr defaultSize="0" autoFill="0" autoLine="0" autoPict="0">
                <anchor moveWithCells="1">
                  <from>
                    <xdr:col>13</xdr:col>
                    <xdr:colOff>257175</xdr:colOff>
                    <xdr:row>24</xdr:row>
                    <xdr:rowOff>1247775</xdr:rowOff>
                  </from>
                  <to>
                    <xdr:col>13</xdr:col>
                    <xdr:colOff>542925</xdr:colOff>
                    <xdr:row>24</xdr:row>
                    <xdr:rowOff>1457325</xdr:rowOff>
                  </to>
                </anchor>
              </controlPr>
            </control>
          </mc:Choice>
        </mc:AlternateContent>
        <mc:AlternateContent xmlns:mc="http://schemas.openxmlformats.org/markup-compatibility/2006">
          <mc:Choice Requires="x14">
            <control shapeId="2079" r:id="rId26" name="Check Box 31">
              <controlPr defaultSize="0" autoFill="0" autoLine="0" autoPict="0">
                <anchor moveWithCells="1">
                  <from>
                    <xdr:col>18</xdr:col>
                    <xdr:colOff>180975</xdr:colOff>
                    <xdr:row>24</xdr:row>
                    <xdr:rowOff>1228725</xdr:rowOff>
                  </from>
                  <to>
                    <xdr:col>18</xdr:col>
                    <xdr:colOff>514350</xdr:colOff>
                    <xdr:row>24</xdr:row>
                    <xdr:rowOff>1476375</xdr:rowOff>
                  </to>
                </anchor>
              </controlPr>
            </control>
          </mc:Choice>
        </mc:AlternateContent>
        <mc:AlternateContent xmlns:mc="http://schemas.openxmlformats.org/markup-compatibility/2006">
          <mc:Choice Requires="x14">
            <control shapeId="2080" r:id="rId27" name="Check Box 32">
              <controlPr defaultSize="0" autoFill="0" autoLine="0" autoPict="0">
                <anchor moveWithCells="1">
                  <from>
                    <xdr:col>8</xdr:col>
                    <xdr:colOff>247650</xdr:colOff>
                    <xdr:row>26</xdr:row>
                    <xdr:rowOff>952500</xdr:rowOff>
                  </from>
                  <to>
                    <xdr:col>8</xdr:col>
                    <xdr:colOff>523875</xdr:colOff>
                    <xdr:row>26</xdr:row>
                    <xdr:rowOff>1228725</xdr:rowOff>
                  </to>
                </anchor>
              </controlPr>
            </control>
          </mc:Choice>
        </mc:AlternateContent>
        <mc:AlternateContent xmlns:mc="http://schemas.openxmlformats.org/markup-compatibility/2006">
          <mc:Choice Requires="x14">
            <control shapeId="2081" r:id="rId28" name="Check Box 33">
              <controlPr defaultSize="0" autoFill="0" autoLine="0" autoPict="0">
                <anchor moveWithCells="1">
                  <from>
                    <xdr:col>13</xdr:col>
                    <xdr:colOff>266700</xdr:colOff>
                    <xdr:row>26</xdr:row>
                    <xdr:rowOff>952500</xdr:rowOff>
                  </from>
                  <to>
                    <xdr:col>13</xdr:col>
                    <xdr:colOff>542925</xdr:colOff>
                    <xdr:row>26</xdr:row>
                    <xdr:rowOff>1228725</xdr:rowOff>
                  </to>
                </anchor>
              </controlPr>
            </control>
          </mc:Choice>
        </mc:AlternateContent>
        <mc:AlternateContent xmlns:mc="http://schemas.openxmlformats.org/markup-compatibility/2006">
          <mc:Choice Requires="x14">
            <control shapeId="2082" r:id="rId29" name="Check Box 34">
              <controlPr defaultSize="0" autoFill="0" autoLine="0" autoPict="0">
                <anchor moveWithCells="1">
                  <from>
                    <xdr:col>18</xdr:col>
                    <xdr:colOff>238125</xdr:colOff>
                    <xdr:row>26</xdr:row>
                    <xdr:rowOff>952500</xdr:rowOff>
                  </from>
                  <to>
                    <xdr:col>18</xdr:col>
                    <xdr:colOff>514350</xdr:colOff>
                    <xdr:row>26</xdr:row>
                    <xdr:rowOff>1209675</xdr:rowOff>
                  </to>
                </anchor>
              </controlPr>
            </control>
          </mc:Choice>
        </mc:AlternateContent>
        <mc:AlternateContent xmlns:mc="http://schemas.openxmlformats.org/markup-compatibility/2006">
          <mc:Choice Requires="x14">
            <control shapeId="2087" r:id="rId30" name="Check Box 39">
              <controlPr defaultSize="0" autoFill="0" autoLine="0" autoPict="0">
                <anchor moveWithCells="1">
                  <from>
                    <xdr:col>8</xdr:col>
                    <xdr:colOff>266700</xdr:colOff>
                    <xdr:row>28</xdr:row>
                    <xdr:rowOff>638175</xdr:rowOff>
                  </from>
                  <to>
                    <xdr:col>8</xdr:col>
                    <xdr:colOff>542925</xdr:colOff>
                    <xdr:row>28</xdr:row>
                    <xdr:rowOff>904875</xdr:rowOff>
                  </to>
                </anchor>
              </controlPr>
            </control>
          </mc:Choice>
        </mc:AlternateContent>
        <mc:AlternateContent xmlns:mc="http://schemas.openxmlformats.org/markup-compatibility/2006">
          <mc:Choice Requires="x14">
            <control shapeId="2088" r:id="rId31" name="Check Box 40">
              <controlPr defaultSize="0" autoFill="0" autoLine="0" autoPict="0">
                <anchor moveWithCells="1">
                  <from>
                    <xdr:col>13</xdr:col>
                    <xdr:colOff>266700</xdr:colOff>
                    <xdr:row>28</xdr:row>
                    <xdr:rowOff>638175</xdr:rowOff>
                  </from>
                  <to>
                    <xdr:col>13</xdr:col>
                    <xdr:colOff>542925</xdr:colOff>
                    <xdr:row>28</xdr:row>
                    <xdr:rowOff>904875</xdr:rowOff>
                  </to>
                </anchor>
              </controlPr>
            </control>
          </mc:Choice>
        </mc:AlternateContent>
        <mc:AlternateContent xmlns:mc="http://schemas.openxmlformats.org/markup-compatibility/2006">
          <mc:Choice Requires="x14">
            <control shapeId="2090" r:id="rId32" name="Check Box 42">
              <controlPr defaultSize="0" autoFill="0" autoLine="0" autoPict="0">
                <anchor moveWithCells="1">
                  <from>
                    <xdr:col>18</xdr:col>
                    <xdr:colOff>238125</xdr:colOff>
                    <xdr:row>28</xdr:row>
                    <xdr:rowOff>628650</xdr:rowOff>
                  </from>
                  <to>
                    <xdr:col>18</xdr:col>
                    <xdr:colOff>514350</xdr:colOff>
                    <xdr:row>28</xdr:row>
                    <xdr:rowOff>904875</xdr:rowOff>
                  </to>
                </anchor>
              </controlPr>
            </control>
          </mc:Choice>
        </mc:AlternateContent>
        <mc:AlternateContent xmlns:mc="http://schemas.openxmlformats.org/markup-compatibility/2006">
          <mc:Choice Requires="x14">
            <control shapeId="2096" r:id="rId33" name="Check Box 48">
              <controlPr defaultSize="0" autoFill="0" autoLine="0" autoPict="0">
                <anchor moveWithCells="1">
                  <from>
                    <xdr:col>8</xdr:col>
                    <xdr:colOff>257175</xdr:colOff>
                    <xdr:row>30</xdr:row>
                    <xdr:rowOff>514350</xdr:rowOff>
                  </from>
                  <to>
                    <xdr:col>8</xdr:col>
                    <xdr:colOff>533400</xdr:colOff>
                    <xdr:row>30</xdr:row>
                    <xdr:rowOff>790575</xdr:rowOff>
                  </to>
                </anchor>
              </controlPr>
            </control>
          </mc:Choice>
        </mc:AlternateContent>
        <mc:AlternateContent xmlns:mc="http://schemas.openxmlformats.org/markup-compatibility/2006">
          <mc:Choice Requires="x14">
            <control shapeId="2097" r:id="rId34" name="Check Box 49">
              <controlPr defaultSize="0" autoFill="0" autoLine="0" autoPict="0">
                <anchor moveWithCells="1">
                  <from>
                    <xdr:col>13</xdr:col>
                    <xdr:colOff>257175</xdr:colOff>
                    <xdr:row>30</xdr:row>
                    <xdr:rowOff>514350</xdr:rowOff>
                  </from>
                  <to>
                    <xdr:col>13</xdr:col>
                    <xdr:colOff>533400</xdr:colOff>
                    <xdr:row>30</xdr:row>
                    <xdr:rowOff>790575</xdr:rowOff>
                  </to>
                </anchor>
              </controlPr>
            </control>
          </mc:Choice>
        </mc:AlternateContent>
        <mc:AlternateContent xmlns:mc="http://schemas.openxmlformats.org/markup-compatibility/2006">
          <mc:Choice Requires="x14">
            <control shapeId="2098" r:id="rId35" name="Check Box 50">
              <controlPr defaultSize="0" autoFill="0" autoLine="0" autoPict="0">
                <anchor moveWithCells="1">
                  <from>
                    <xdr:col>18</xdr:col>
                    <xdr:colOff>228600</xdr:colOff>
                    <xdr:row>30</xdr:row>
                    <xdr:rowOff>523875</xdr:rowOff>
                  </from>
                  <to>
                    <xdr:col>18</xdr:col>
                    <xdr:colOff>504825</xdr:colOff>
                    <xdr:row>30</xdr:row>
                    <xdr:rowOff>790575</xdr:rowOff>
                  </to>
                </anchor>
              </controlPr>
            </control>
          </mc:Choice>
        </mc:AlternateContent>
        <mc:AlternateContent xmlns:mc="http://schemas.openxmlformats.org/markup-compatibility/2006">
          <mc:Choice Requires="x14">
            <control shapeId="2099" r:id="rId36" name="Check Box 51">
              <controlPr defaultSize="0" autoFill="0" autoLine="0" autoPict="0">
                <anchor moveWithCells="1">
                  <from>
                    <xdr:col>8</xdr:col>
                    <xdr:colOff>247650</xdr:colOff>
                    <xdr:row>32</xdr:row>
                    <xdr:rowOff>1095375</xdr:rowOff>
                  </from>
                  <to>
                    <xdr:col>8</xdr:col>
                    <xdr:colOff>523875</xdr:colOff>
                    <xdr:row>32</xdr:row>
                    <xdr:rowOff>1371600</xdr:rowOff>
                  </to>
                </anchor>
              </controlPr>
            </control>
          </mc:Choice>
        </mc:AlternateContent>
        <mc:AlternateContent xmlns:mc="http://schemas.openxmlformats.org/markup-compatibility/2006">
          <mc:Choice Requires="x14">
            <control shapeId="2100" r:id="rId37" name="Check Box 52">
              <controlPr defaultSize="0" autoFill="0" autoLine="0" autoPict="0">
                <anchor moveWithCells="1">
                  <from>
                    <xdr:col>13</xdr:col>
                    <xdr:colOff>257175</xdr:colOff>
                    <xdr:row>32</xdr:row>
                    <xdr:rowOff>1085850</xdr:rowOff>
                  </from>
                  <to>
                    <xdr:col>13</xdr:col>
                    <xdr:colOff>533400</xdr:colOff>
                    <xdr:row>32</xdr:row>
                    <xdr:rowOff>1362075</xdr:rowOff>
                  </to>
                </anchor>
              </controlPr>
            </control>
          </mc:Choice>
        </mc:AlternateContent>
        <mc:AlternateContent xmlns:mc="http://schemas.openxmlformats.org/markup-compatibility/2006">
          <mc:Choice Requires="x14">
            <control shapeId="2101" r:id="rId38" name="Check Box 53">
              <controlPr defaultSize="0" autoFill="0" autoLine="0" autoPict="0">
                <anchor moveWithCells="1">
                  <from>
                    <xdr:col>18</xdr:col>
                    <xdr:colOff>238125</xdr:colOff>
                    <xdr:row>32</xdr:row>
                    <xdr:rowOff>1085850</xdr:rowOff>
                  </from>
                  <to>
                    <xdr:col>18</xdr:col>
                    <xdr:colOff>514350</xdr:colOff>
                    <xdr:row>32</xdr:row>
                    <xdr:rowOff>1362075</xdr:rowOff>
                  </to>
                </anchor>
              </controlPr>
            </control>
          </mc:Choice>
        </mc:AlternateContent>
        <mc:AlternateContent xmlns:mc="http://schemas.openxmlformats.org/markup-compatibility/2006">
          <mc:Choice Requires="x14">
            <control shapeId="2102" r:id="rId39" name="Check Box 54">
              <controlPr defaultSize="0" autoFill="0" autoLine="0" autoPict="0">
                <anchor moveWithCells="1">
                  <from>
                    <xdr:col>8</xdr:col>
                    <xdr:colOff>247650</xdr:colOff>
                    <xdr:row>34</xdr:row>
                    <xdr:rowOff>762000</xdr:rowOff>
                  </from>
                  <to>
                    <xdr:col>8</xdr:col>
                    <xdr:colOff>523875</xdr:colOff>
                    <xdr:row>34</xdr:row>
                    <xdr:rowOff>1038225</xdr:rowOff>
                  </to>
                </anchor>
              </controlPr>
            </control>
          </mc:Choice>
        </mc:AlternateContent>
        <mc:AlternateContent xmlns:mc="http://schemas.openxmlformats.org/markup-compatibility/2006">
          <mc:Choice Requires="x14">
            <control shapeId="2103" r:id="rId40" name="Check Box 55">
              <controlPr defaultSize="0" autoFill="0" autoLine="0" autoPict="0">
                <anchor moveWithCells="1">
                  <from>
                    <xdr:col>13</xdr:col>
                    <xdr:colOff>257175</xdr:colOff>
                    <xdr:row>34</xdr:row>
                    <xdr:rowOff>781050</xdr:rowOff>
                  </from>
                  <to>
                    <xdr:col>13</xdr:col>
                    <xdr:colOff>533400</xdr:colOff>
                    <xdr:row>34</xdr:row>
                    <xdr:rowOff>1057275</xdr:rowOff>
                  </to>
                </anchor>
              </controlPr>
            </control>
          </mc:Choice>
        </mc:AlternateContent>
        <mc:AlternateContent xmlns:mc="http://schemas.openxmlformats.org/markup-compatibility/2006">
          <mc:Choice Requires="x14">
            <control shapeId="2104" r:id="rId41" name="Check Box 56">
              <controlPr defaultSize="0" autoFill="0" autoLine="0" autoPict="0">
                <anchor moveWithCells="1">
                  <from>
                    <xdr:col>18</xdr:col>
                    <xdr:colOff>238125</xdr:colOff>
                    <xdr:row>34</xdr:row>
                    <xdr:rowOff>752475</xdr:rowOff>
                  </from>
                  <to>
                    <xdr:col>18</xdr:col>
                    <xdr:colOff>514350</xdr:colOff>
                    <xdr:row>34</xdr:row>
                    <xdr:rowOff>1028700</xdr:rowOff>
                  </to>
                </anchor>
              </controlPr>
            </control>
          </mc:Choice>
        </mc:AlternateContent>
        <mc:AlternateContent xmlns:mc="http://schemas.openxmlformats.org/markup-compatibility/2006">
          <mc:Choice Requires="x14">
            <control shapeId="2105" r:id="rId42" name="Check Box 57">
              <controlPr defaultSize="0" autoFill="0" autoLine="0" autoPict="0">
                <anchor moveWithCells="1">
                  <from>
                    <xdr:col>8</xdr:col>
                    <xdr:colOff>266700</xdr:colOff>
                    <xdr:row>36</xdr:row>
                    <xdr:rowOff>723900</xdr:rowOff>
                  </from>
                  <to>
                    <xdr:col>8</xdr:col>
                    <xdr:colOff>542925</xdr:colOff>
                    <xdr:row>36</xdr:row>
                    <xdr:rowOff>990600</xdr:rowOff>
                  </to>
                </anchor>
              </controlPr>
            </control>
          </mc:Choice>
        </mc:AlternateContent>
        <mc:AlternateContent xmlns:mc="http://schemas.openxmlformats.org/markup-compatibility/2006">
          <mc:Choice Requires="x14">
            <control shapeId="2106" r:id="rId43" name="Check Box 58">
              <controlPr defaultSize="0" autoFill="0" autoLine="0" autoPict="0">
                <anchor moveWithCells="1">
                  <from>
                    <xdr:col>13</xdr:col>
                    <xdr:colOff>266700</xdr:colOff>
                    <xdr:row>36</xdr:row>
                    <xdr:rowOff>733425</xdr:rowOff>
                  </from>
                  <to>
                    <xdr:col>13</xdr:col>
                    <xdr:colOff>542925</xdr:colOff>
                    <xdr:row>36</xdr:row>
                    <xdr:rowOff>1000125</xdr:rowOff>
                  </to>
                </anchor>
              </controlPr>
            </control>
          </mc:Choice>
        </mc:AlternateContent>
        <mc:AlternateContent xmlns:mc="http://schemas.openxmlformats.org/markup-compatibility/2006">
          <mc:Choice Requires="x14">
            <control shapeId="2107" r:id="rId44" name="Check Box 59">
              <controlPr defaultSize="0" autoFill="0" autoLine="0" autoPict="0">
                <anchor moveWithCells="1">
                  <from>
                    <xdr:col>18</xdr:col>
                    <xdr:colOff>238125</xdr:colOff>
                    <xdr:row>36</xdr:row>
                    <xdr:rowOff>733425</xdr:rowOff>
                  </from>
                  <to>
                    <xdr:col>18</xdr:col>
                    <xdr:colOff>514350</xdr:colOff>
                    <xdr:row>36</xdr:row>
                    <xdr:rowOff>1000125</xdr:rowOff>
                  </to>
                </anchor>
              </controlPr>
            </control>
          </mc:Choice>
        </mc:AlternateContent>
        <mc:AlternateContent xmlns:mc="http://schemas.openxmlformats.org/markup-compatibility/2006">
          <mc:Choice Requires="x14">
            <control shapeId="2108" r:id="rId45" name="Check Box 60">
              <controlPr defaultSize="0" autoFill="0" autoLine="0" autoPict="0">
                <anchor moveWithCells="1">
                  <from>
                    <xdr:col>8</xdr:col>
                    <xdr:colOff>257175</xdr:colOff>
                    <xdr:row>38</xdr:row>
                    <xdr:rowOff>714375</xdr:rowOff>
                  </from>
                  <to>
                    <xdr:col>8</xdr:col>
                    <xdr:colOff>533400</xdr:colOff>
                    <xdr:row>38</xdr:row>
                    <xdr:rowOff>990600</xdr:rowOff>
                  </to>
                </anchor>
              </controlPr>
            </control>
          </mc:Choice>
        </mc:AlternateContent>
        <mc:AlternateContent xmlns:mc="http://schemas.openxmlformats.org/markup-compatibility/2006">
          <mc:Choice Requires="x14">
            <control shapeId="2109" r:id="rId46" name="Check Box 61">
              <controlPr defaultSize="0" autoFill="0" autoLine="0" autoPict="0">
                <anchor moveWithCells="1">
                  <from>
                    <xdr:col>13</xdr:col>
                    <xdr:colOff>266700</xdr:colOff>
                    <xdr:row>38</xdr:row>
                    <xdr:rowOff>723900</xdr:rowOff>
                  </from>
                  <to>
                    <xdr:col>13</xdr:col>
                    <xdr:colOff>542925</xdr:colOff>
                    <xdr:row>38</xdr:row>
                    <xdr:rowOff>990600</xdr:rowOff>
                  </to>
                </anchor>
              </controlPr>
            </control>
          </mc:Choice>
        </mc:AlternateContent>
        <mc:AlternateContent xmlns:mc="http://schemas.openxmlformats.org/markup-compatibility/2006">
          <mc:Choice Requires="x14">
            <control shapeId="2110" r:id="rId47" name="Check Box 62">
              <controlPr defaultSize="0" autoFill="0" autoLine="0" autoPict="0">
                <anchor moveWithCells="1">
                  <from>
                    <xdr:col>18</xdr:col>
                    <xdr:colOff>219075</xdr:colOff>
                    <xdr:row>38</xdr:row>
                    <xdr:rowOff>714375</xdr:rowOff>
                  </from>
                  <to>
                    <xdr:col>18</xdr:col>
                    <xdr:colOff>495300</xdr:colOff>
                    <xdr:row>38</xdr:row>
                    <xdr:rowOff>990600</xdr:rowOff>
                  </to>
                </anchor>
              </controlPr>
            </control>
          </mc:Choice>
        </mc:AlternateContent>
        <mc:AlternateContent xmlns:mc="http://schemas.openxmlformats.org/markup-compatibility/2006">
          <mc:Choice Requires="x14">
            <control shapeId="2111" r:id="rId48" name="Check Box 63">
              <controlPr defaultSize="0" autoFill="0" autoLine="0" autoPict="0">
                <anchor moveWithCells="1">
                  <from>
                    <xdr:col>8</xdr:col>
                    <xdr:colOff>266700</xdr:colOff>
                    <xdr:row>40</xdr:row>
                    <xdr:rowOff>657225</xdr:rowOff>
                  </from>
                  <to>
                    <xdr:col>8</xdr:col>
                    <xdr:colOff>542925</xdr:colOff>
                    <xdr:row>40</xdr:row>
                    <xdr:rowOff>933450</xdr:rowOff>
                  </to>
                </anchor>
              </controlPr>
            </control>
          </mc:Choice>
        </mc:AlternateContent>
        <mc:AlternateContent xmlns:mc="http://schemas.openxmlformats.org/markup-compatibility/2006">
          <mc:Choice Requires="x14">
            <control shapeId="2112" r:id="rId49" name="Check Box 64">
              <controlPr defaultSize="0" autoFill="0" autoLine="0" autoPict="0">
                <anchor moveWithCells="1">
                  <from>
                    <xdr:col>13</xdr:col>
                    <xdr:colOff>266700</xdr:colOff>
                    <xdr:row>40</xdr:row>
                    <xdr:rowOff>666750</xdr:rowOff>
                  </from>
                  <to>
                    <xdr:col>13</xdr:col>
                    <xdr:colOff>542925</xdr:colOff>
                    <xdr:row>40</xdr:row>
                    <xdr:rowOff>942975</xdr:rowOff>
                  </to>
                </anchor>
              </controlPr>
            </control>
          </mc:Choice>
        </mc:AlternateContent>
        <mc:AlternateContent xmlns:mc="http://schemas.openxmlformats.org/markup-compatibility/2006">
          <mc:Choice Requires="x14">
            <control shapeId="2113" r:id="rId50" name="Check Box 65">
              <controlPr defaultSize="0" autoFill="0" autoLine="0" autoPict="0">
                <anchor moveWithCells="1">
                  <from>
                    <xdr:col>18</xdr:col>
                    <xdr:colOff>238125</xdr:colOff>
                    <xdr:row>40</xdr:row>
                    <xdr:rowOff>666750</xdr:rowOff>
                  </from>
                  <to>
                    <xdr:col>18</xdr:col>
                    <xdr:colOff>514350</xdr:colOff>
                    <xdr:row>40</xdr:row>
                    <xdr:rowOff>942975</xdr:rowOff>
                  </to>
                </anchor>
              </controlPr>
            </control>
          </mc:Choice>
        </mc:AlternateContent>
        <mc:AlternateContent xmlns:mc="http://schemas.openxmlformats.org/markup-compatibility/2006">
          <mc:Choice Requires="x14">
            <control shapeId="2114" r:id="rId51" name="Check Box 66">
              <controlPr defaultSize="0" autoFill="0" autoLine="0" autoPict="0">
                <anchor moveWithCells="1">
                  <from>
                    <xdr:col>8</xdr:col>
                    <xdr:colOff>266700</xdr:colOff>
                    <xdr:row>44</xdr:row>
                    <xdr:rowOff>666750</xdr:rowOff>
                  </from>
                  <to>
                    <xdr:col>8</xdr:col>
                    <xdr:colOff>542925</xdr:colOff>
                    <xdr:row>44</xdr:row>
                    <xdr:rowOff>942975</xdr:rowOff>
                  </to>
                </anchor>
              </controlPr>
            </control>
          </mc:Choice>
        </mc:AlternateContent>
        <mc:AlternateContent xmlns:mc="http://schemas.openxmlformats.org/markup-compatibility/2006">
          <mc:Choice Requires="x14">
            <control shapeId="2115" r:id="rId52" name="Check Box 67">
              <controlPr defaultSize="0" autoFill="0" autoLine="0" autoPict="0">
                <anchor moveWithCells="1">
                  <from>
                    <xdr:col>13</xdr:col>
                    <xdr:colOff>257175</xdr:colOff>
                    <xdr:row>44</xdr:row>
                    <xdr:rowOff>666750</xdr:rowOff>
                  </from>
                  <to>
                    <xdr:col>13</xdr:col>
                    <xdr:colOff>533400</xdr:colOff>
                    <xdr:row>44</xdr:row>
                    <xdr:rowOff>942975</xdr:rowOff>
                  </to>
                </anchor>
              </controlPr>
            </control>
          </mc:Choice>
        </mc:AlternateContent>
        <mc:AlternateContent xmlns:mc="http://schemas.openxmlformats.org/markup-compatibility/2006">
          <mc:Choice Requires="x14">
            <control shapeId="2116" r:id="rId53" name="Check Box 68">
              <controlPr defaultSize="0" autoFill="0" autoLine="0" autoPict="0">
                <anchor moveWithCells="1">
                  <from>
                    <xdr:col>18</xdr:col>
                    <xdr:colOff>219075</xdr:colOff>
                    <xdr:row>44</xdr:row>
                    <xdr:rowOff>666750</xdr:rowOff>
                  </from>
                  <to>
                    <xdr:col>18</xdr:col>
                    <xdr:colOff>495300</xdr:colOff>
                    <xdr:row>44</xdr:row>
                    <xdr:rowOff>933450</xdr:rowOff>
                  </to>
                </anchor>
              </controlPr>
            </control>
          </mc:Choice>
        </mc:AlternateContent>
        <mc:AlternateContent xmlns:mc="http://schemas.openxmlformats.org/markup-compatibility/2006">
          <mc:Choice Requires="x14">
            <control shapeId="2117" r:id="rId54" name="Check Box 69">
              <controlPr defaultSize="0" autoFill="0" autoLine="0" autoPict="0">
                <anchor moveWithCells="1">
                  <from>
                    <xdr:col>8</xdr:col>
                    <xdr:colOff>266700</xdr:colOff>
                    <xdr:row>46</xdr:row>
                    <xdr:rowOff>838200</xdr:rowOff>
                  </from>
                  <to>
                    <xdr:col>8</xdr:col>
                    <xdr:colOff>542925</xdr:colOff>
                    <xdr:row>46</xdr:row>
                    <xdr:rowOff>1114425</xdr:rowOff>
                  </to>
                </anchor>
              </controlPr>
            </control>
          </mc:Choice>
        </mc:AlternateContent>
        <mc:AlternateContent xmlns:mc="http://schemas.openxmlformats.org/markup-compatibility/2006">
          <mc:Choice Requires="x14">
            <control shapeId="2118" r:id="rId55" name="Check Box 70">
              <controlPr defaultSize="0" autoFill="0" autoLine="0" autoPict="0">
                <anchor moveWithCells="1">
                  <from>
                    <xdr:col>13</xdr:col>
                    <xdr:colOff>266700</xdr:colOff>
                    <xdr:row>46</xdr:row>
                    <xdr:rowOff>847725</xdr:rowOff>
                  </from>
                  <to>
                    <xdr:col>13</xdr:col>
                    <xdr:colOff>542925</xdr:colOff>
                    <xdr:row>46</xdr:row>
                    <xdr:rowOff>1123950</xdr:rowOff>
                  </to>
                </anchor>
              </controlPr>
            </control>
          </mc:Choice>
        </mc:AlternateContent>
        <mc:AlternateContent xmlns:mc="http://schemas.openxmlformats.org/markup-compatibility/2006">
          <mc:Choice Requires="x14">
            <control shapeId="2119" r:id="rId56" name="Check Box 71">
              <controlPr defaultSize="0" autoFill="0" autoLine="0" autoPict="0">
                <anchor moveWithCells="1">
                  <from>
                    <xdr:col>18</xdr:col>
                    <xdr:colOff>228600</xdr:colOff>
                    <xdr:row>46</xdr:row>
                    <xdr:rowOff>838200</xdr:rowOff>
                  </from>
                  <to>
                    <xdr:col>18</xdr:col>
                    <xdr:colOff>504825</xdr:colOff>
                    <xdr:row>46</xdr:row>
                    <xdr:rowOff>1114425</xdr:rowOff>
                  </to>
                </anchor>
              </controlPr>
            </control>
          </mc:Choice>
        </mc:AlternateContent>
        <mc:AlternateContent xmlns:mc="http://schemas.openxmlformats.org/markup-compatibility/2006">
          <mc:Choice Requires="x14">
            <control shapeId="2120" r:id="rId57" name="Check Box 72">
              <controlPr defaultSize="0" autoFill="0" autoLine="0" autoPict="0">
                <anchor moveWithCells="1">
                  <from>
                    <xdr:col>8</xdr:col>
                    <xdr:colOff>266700</xdr:colOff>
                    <xdr:row>48</xdr:row>
                    <xdr:rowOff>1028700</xdr:rowOff>
                  </from>
                  <to>
                    <xdr:col>8</xdr:col>
                    <xdr:colOff>542925</xdr:colOff>
                    <xdr:row>48</xdr:row>
                    <xdr:rowOff>1304925</xdr:rowOff>
                  </to>
                </anchor>
              </controlPr>
            </control>
          </mc:Choice>
        </mc:AlternateContent>
        <mc:AlternateContent xmlns:mc="http://schemas.openxmlformats.org/markup-compatibility/2006">
          <mc:Choice Requires="x14">
            <control shapeId="2121" r:id="rId58" name="Check Box 73">
              <controlPr defaultSize="0" autoFill="0" autoLine="0" autoPict="0">
                <anchor moveWithCells="1">
                  <from>
                    <xdr:col>13</xdr:col>
                    <xdr:colOff>266700</xdr:colOff>
                    <xdr:row>48</xdr:row>
                    <xdr:rowOff>1028700</xdr:rowOff>
                  </from>
                  <to>
                    <xdr:col>13</xdr:col>
                    <xdr:colOff>542925</xdr:colOff>
                    <xdr:row>48</xdr:row>
                    <xdr:rowOff>1304925</xdr:rowOff>
                  </to>
                </anchor>
              </controlPr>
            </control>
          </mc:Choice>
        </mc:AlternateContent>
        <mc:AlternateContent xmlns:mc="http://schemas.openxmlformats.org/markup-compatibility/2006">
          <mc:Choice Requires="x14">
            <control shapeId="2122" r:id="rId59" name="Check Box 74">
              <controlPr defaultSize="0" autoFill="0" autoLine="0" autoPict="0">
                <anchor moveWithCells="1">
                  <from>
                    <xdr:col>18</xdr:col>
                    <xdr:colOff>228600</xdr:colOff>
                    <xdr:row>48</xdr:row>
                    <xdr:rowOff>1038225</xdr:rowOff>
                  </from>
                  <to>
                    <xdr:col>18</xdr:col>
                    <xdr:colOff>504825</xdr:colOff>
                    <xdr:row>48</xdr:row>
                    <xdr:rowOff>1314450</xdr:rowOff>
                  </to>
                </anchor>
              </controlPr>
            </control>
          </mc:Choice>
        </mc:AlternateContent>
        <mc:AlternateContent xmlns:mc="http://schemas.openxmlformats.org/markup-compatibility/2006">
          <mc:Choice Requires="x14">
            <control shapeId="2123" r:id="rId60" name="Check Box 75">
              <controlPr defaultSize="0" autoFill="0" autoLine="0" autoPict="0">
                <anchor moveWithCells="1">
                  <from>
                    <xdr:col>8</xdr:col>
                    <xdr:colOff>247650</xdr:colOff>
                    <xdr:row>50</xdr:row>
                    <xdr:rowOff>1076325</xdr:rowOff>
                  </from>
                  <to>
                    <xdr:col>8</xdr:col>
                    <xdr:colOff>523875</xdr:colOff>
                    <xdr:row>50</xdr:row>
                    <xdr:rowOff>1352550</xdr:rowOff>
                  </to>
                </anchor>
              </controlPr>
            </control>
          </mc:Choice>
        </mc:AlternateContent>
        <mc:AlternateContent xmlns:mc="http://schemas.openxmlformats.org/markup-compatibility/2006">
          <mc:Choice Requires="x14">
            <control shapeId="2124" r:id="rId61" name="Check Box 76">
              <controlPr defaultSize="0" autoFill="0" autoLine="0" autoPict="0">
                <anchor moveWithCells="1">
                  <from>
                    <xdr:col>13</xdr:col>
                    <xdr:colOff>257175</xdr:colOff>
                    <xdr:row>50</xdr:row>
                    <xdr:rowOff>1076325</xdr:rowOff>
                  </from>
                  <to>
                    <xdr:col>13</xdr:col>
                    <xdr:colOff>533400</xdr:colOff>
                    <xdr:row>50</xdr:row>
                    <xdr:rowOff>1352550</xdr:rowOff>
                  </to>
                </anchor>
              </controlPr>
            </control>
          </mc:Choice>
        </mc:AlternateContent>
        <mc:AlternateContent xmlns:mc="http://schemas.openxmlformats.org/markup-compatibility/2006">
          <mc:Choice Requires="x14">
            <control shapeId="2125" r:id="rId62" name="Check Box 77">
              <controlPr defaultSize="0" autoFill="0" autoLine="0" autoPict="0">
                <anchor moveWithCells="1">
                  <from>
                    <xdr:col>18</xdr:col>
                    <xdr:colOff>228600</xdr:colOff>
                    <xdr:row>50</xdr:row>
                    <xdr:rowOff>1095375</xdr:rowOff>
                  </from>
                  <to>
                    <xdr:col>18</xdr:col>
                    <xdr:colOff>504825</xdr:colOff>
                    <xdr:row>50</xdr:row>
                    <xdr:rowOff>1371600</xdr:rowOff>
                  </to>
                </anchor>
              </controlPr>
            </control>
          </mc:Choice>
        </mc:AlternateContent>
        <mc:AlternateContent xmlns:mc="http://schemas.openxmlformats.org/markup-compatibility/2006">
          <mc:Choice Requires="x14">
            <control shapeId="2126" r:id="rId63" name="Check Box 78">
              <controlPr defaultSize="0" autoFill="0" autoLine="0" autoPict="0">
                <anchor moveWithCells="1">
                  <from>
                    <xdr:col>8</xdr:col>
                    <xdr:colOff>247650</xdr:colOff>
                    <xdr:row>52</xdr:row>
                    <xdr:rowOff>1019175</xdr:rowOff>
                  </from>
                  <to>
                    <xdr:col>8</xdr:col>
                    <xdr:colOff>523875</xdr:colOff>
                    <xdr:row>52</xdr:row>
                    <xdr:rowOff>1295400</xdr:rowOff>
                  </to>
                </anchor>
              </controlPr>
            </control>
          </mc:Choice>
        </mc:AlternateContent>
        <mc:AlternateContent xmlns:mc="http://schemas.openxmlformats.org/markup-compatibility/2006">
          <mc:Choice Requires="x14">
            <control shapeId="2127" r:id="rId64" name="Check Box 79">
              <controlPr defaultSize="0" autoFill="0" autoLine="0" autoPict="0">
                <anchor moveWithCells="1">
                  <from>
                    <xdr:col>13</xdr:col>
                    <xdr:colOff>266700</xdr:colOff>
                    <xdr:row>52</xdr:row>
                    <xdr:rowOff>1028700</xdr:rowOff>
                  </from>
                  <to>
                    <xdr:col>13</xdr:col>
                    <xdr:colOff>542925</xdr:colOff>
                    <xdr:row>52</xdr:row>
                    <xdr:rowOff>1304925</xdr:rowOff>
                  </to>
                </anchor>
              </controlPr>
            </control>
          </mc:Choice>
        </mc:AlternateContent>
        <mc:AlternateContent xmlns:mc="http://schemas.openxmlformats.org/markup-compatibility/2006">
          <mc:Choice Requires="x14">
            <control shapeId="2128" r:id="rId65" name="Check Box 80">
              <controlPr defaultSize="0" autoFill="0" autoLine="0" autoPict="0">
                <anchor moveWithCells="1">
                  <from>
                    <xdr:col>18</xdr:col>
                    <xdr:colOff>219075</xdr:colOff>
                    <xdr:row>52</xdr:row>
                    <xdr:rowOff>1038225</xdr:rowOff>
                  </from>
                  <to>
                    <xdr:col>18</xdr:col>
                    <xdr:colOff>495300</xdr:colOff>
                    <xdr:row>52</xdr:row>
                    <xdr:rowOff>1314450</xdr:rowOff>
                  </to>
                </anchor>
              </controlPr>
            </control>
          </mc:Choice>
        </mc:AlternateContent>
        <mc:AlternateContent xmlns:mc="http://schemas.openxmlformats.org/markup-compatibility/2006">
          <mc:Choice Requires="x14">
            <control shapeId="2129" r:id="rId66" name="Check Box 81">
              <controlPr defaultSize="0" autoFill="0" autoLine="0" autoPict="0">
                <anchor moveWithCells="1">
                  <from>
                    <xdr:col>8</xdr:col>
                    <xdr:colOff>257175</xdr:colOff>
                    <xdr:row>56</xdr:row>
                    <xdr:rowOff>914400</xdr:rowOff>
                  </from>
                  <to>
                    <xdr:col>8</xdr:col>
                    <xdr:colOff>533400</xdr:colOff>
                    <xdr:row>56</xdr:row>
                    <xdr:rowOff>1190625</xdr:rowOff>
                  </to>
                </anchor>
              </controlPr>
            </control>
          </mc:Choice>
        </mc:AlternateContent>
        <mc:AlternateContent xmlns:mc="http://schemas.openxmlformats.org/markup-compatibility/2006">
          <mc:Choice Requires="x14">
            <control shapeId="2130" r:id="rId67" name="Check Box 82">
              <controlPr defaultSize="0" autoFill="0" autoLine="0" autoPict="0">
                <anchor moveWithCells="1">
                  <from>
                    <xdr:col>13</xdr:col>
                    <xdr:colOff>247650</xdr:colOff>
                    <xdr:row>56</xdr:row>
                    <xdr:rowOff>914400</xdr:rowOff>
                  </from>
                  <to>
                    <xdr:col>13</xdr:col>
                    <xdr:colOff>523875</xdr:colOff>
                    <xdr:row>56</xdr:row>
                    <xdr:rowOff>1190625</xdr:rowOff>
                  </to>
                </anchor>
              </controlPr>
            </control>
          </mc:Choice>
        </mc:AlternateContent>
        <mc:AlternateContent xmlns:mc="http://schemas.openxmlformats.org/markup-compatibility/2006">
          <mc:Choice Requires="x14">
            <control shapeId="2131" r:id="rId68" name="Check Box 83">
              <controlPr defaultSize="0" autoFill="0" autoLine="0" autoPict="0">
                <anchor moveWithCells="1">
                  <from>
                    <xdr:col>18</xdr:col>
                    <xdr:colOff>228600</xdr:colOff>
                    <xdr:row>56</xdr:row>
                    <xdr:rowOff>914400</xdr:rowOff>
                  </from>
                  <to>
                    <xdr:col>18</xdr:col>
                    <xdr:colOff>504825</xdr:colOff>
                    <xdr:row>56</xdr:row>
                    <xdr:rowOff>1190625</xdr:rowOff>
                  </to>
                </anchor>
              </controlPr>
            </control>
          </mc:Choice>
        </mc:AlternateContent>
        <mc:AlternateContent xmlns:mc="http://schemas.openxmlformats.org/markup-compatibility/2006">
          <mc:Choice Requires="x14">
            <control shapeId="2132" r:id="rId69" name="Check Box 84">
              <controlPr defaultSize="0" autoFill="0" autoLine="0" autoPict="0">
                <anchor moveWithCells="1">
                  <from>
                    <xdr:col>8</xdr:col>
                    <xdr:colOff>257175</xdr:colOff>
                    <xdr:row>58</xdr:row>
                    <xdr:rowOff>800100</xdr:rowOff>
                  </from>
                  <to>
                    <xdr:col>8</xdr:col>
                    <xdr:colOff>533400</xdr:colOff>
                    <xdr:row>58</xdr:row>
                    <xdr:rowOff>1066800</xdr:rowOff>
                  </to>
                </anchor>
              </controlPr>
            </control>
          </mc:Choice>
        </mc:AlternateContent>
        <mc:AlternateContent xmlns:mc="http://schemas.openxmlformats.org/markup-compatibility/2006">
          <mc:Choice Requires="x14">
            <control shapeId="2133" r:id="rId70" name="Check Box 85">
              <controlPr defaultSize="0" autoFill="0" autoLine="0" autoPict="0">
                <anchor moveWithCells="1">
                  <from>
                    <xdr:col>13</xdr:col>
                    <xdr:colOff>266700</xdr:colOff>
                    <xdr:row>58</xdr:row>
                    <xdr:rowOff>790575</xdr:rowOff>
                  </from>
                  <to>
                    <xdr:col>13</xdr:col>
                    <xdr:colOff>542925</xdr:colOff>
                    <xdr:row>58</xdr:row>
                    <xdr:rowOff>1066800</xdr:rowOff>
                  </to>
                </anchor>
              </controlPr>
            </control>
          </mc:Choice>
        </mc:AlternateContent>
        <mc:AlternateContent xmlns:mc="http://schemas.openxmlformats.org/markup-compatibility/2006">
          <mc:Choice Requires="x14">
            <control shapeId="2134" r:id="rId71" name="Check Box 86">
              <controlPr defaultSize="0" autoFill="0" autoLine="0" autoPict="0">
                <anchor moveWithCells="1">
                  <from>
                    <xdr:col>18</xdr:col>
                    <xdr:colOff>238125</xdr:colOff>
                    <xdr:row>58</xdr:row>
                    <xdr:rowOff>809625</xdr:rowOff>
                  </from>
                  <to>
                    <xdr:col>18</xdr:col>
                    <xdr:colOff>514350</xdr:colOff>
                    <xdr:row>58</xdr:row>
                    <xdr:rowOff>1085850</xdr:rowOff>
                  </to>
                </anchor>
              </controlPr>
            </control>
          </mc:Choice>
        </mc:AlternateContent>
        <mc:AlternateContent xmlns:mc="http://schemas.openxmlformats.org/markup-compatibility/2006">
          <mc:Choice Requires="x14">
            <control shapeId="2135" r:id="rId72" name="Check Box 87">
              <controlPr defaultSize="0" autoFill="0" autoLine="0" autoPict="0">
                <anchor moveWithCells="1">
                  <from>
                    <xdr:col>8</xdr:col>
                    <xdr:colOff>247650</xdr:colOff>
                    <xdr:row>60</xdr:row>
                    <xdr:rowOff>876300</xdr:rowOff>
                  </from>
                  <to>
                    <xdr:col>8</xdr:col>
                    <xdr:colOff>523875</xdr:colOff>
                    <xdr:row>60</xdr:row>
                    <xdr:rowOff>1152525</xdr:rowOff>
                  </to>
                </anchor>
              </controlPr>
            </control>
          </mc:Choice>
        </mc:AlternateContent>
        <mc:AlternateContent xmlns:mc="http://schemas.openxmlformats.org/markup-compatibility/2006">
          <mc:Choice Requires="x14">
            <control shapeId="2136" r:id="rId73" name="Check Box 88">
              <controlPr defaultSize="0" autoFill="0" autoLine="0" autoPict="0">
                <anchor moveWithCells="1">
                  <from>
                    <xdr:col>13</xdr:col>
                    <xdr:colOff>266700</xdr:colOff>
                    <xdr:row>60</xdr:row>
                    <xdr:rowOff>876300</xdr:rowOff>
                  </from>
                  <to>
                    <xdr:col>13</xdr:col>
                    <xdr:colOff>542925</xdr:colOff>
                    <xdr:row>60</xdr:row>
                    <xdr:rowOff>1152525</xdr:rowOff>
                  </to>
                </anchor>
              </controlPr>
            </control>
          </mc:Choice>
        </mc:AlternateContent>
        <mc:AlternateContent xmlns:mc="http://schemas.openxmlformats.org/markup-compatibility/2006">
          <mc:Choice Requires="x14">
            <control shapeId="2137" r:id="rId74" name="Check Box 89">
              <controlPr defaultSize="0" autoFill="0" autoLine="0" autoPict="0">
                <anchor moveWithCells="1">
                  <from>
                    <xdr:col>18</xdr:col>
                    <xdr:colOff>238125</xdr:colOff>
                    <xdr:row>60</xdr:row>
                    <xdr:rowOff>895350</xdr:rowOff>
                  </from>
                  <to>
                    <xdr:col>18</xdr:col>
                    <xdr:colOff>514350</xdr:colOff>
                    <xdr:row>60</xdr:row>
                    <xdr:rowOff>1171575</xdr:rowOff>
                  </to>
                </anchor>
              </controlPr>
            </control>
          </mc:Choice>
        </mc:AlternateContent>
        <mc:AlternateContent xmlns:mc="http://schemas.openxmlformats.org/markup-compatibility/2006">
          <mc:Choice Requires="x14">
            <control shapeId="2138" r:id="rId75" name="Check Box 90">
              <controlPr defaultSize="0" autoFill="0" autoLine="0" autoPict="0">
                <anchor moveWithCells="1">
                  <from>
                    <xdr:col>8</xdr:col>
                    <xdr:colOff>247650</xdr:colOff>
                    <xdr:row>62</xdr:row>
                    <xdr:rowOff>866775</xdr:rowOff>
                  </from>
                  <to>
                    <xdr:col>8</xdr:col>
                    <xdr:colOff>523875</xdr:colOff>
                    <xdr:row>62</xdr:row>
                    <xdr:rowOff>1143000</xdr:rowOff>
                  </to>
                </anchor>
              </controlPr>
            </control>
          </mc:Choice>
        </mc:AlternateContent>
        <mc:AlternateContent xmlns:mc="http://schemas.openxmlformats.org/markup-compatibility/2006">
          <mc:Choice Requires="x14">
            <control shapeId="2139" r:id="rId76" name="Check Box 91">
              <controlPr defaultSize="0" autoFill="0" autoLine="0" autoPict="0">
                <anchor moveWithCells="1">
                  <from>
                    <xdr:col>13</xdr:col>
                    <xdr:colOff>257175</xdr:colOff>
                    <xdr:row>62</xdr:row>
                    <xdr:rowOff>866775</xdr:rowOff>
                  </from>
                  <to>
                    <xdr:col>13</xdr:col>
                    <xdr:colOff>533400</xdr:colOff>
                    <xdr:row>62</xdr:row>
                    <xdr:rowOff>1143000</xdr:rowOff>
                  </to>
                </anchor>
              </controlPr>
            </control>
          </mc:Choice>
        </mc:AlternateContent>
        <mc:AlternateContent xmlns:mc="http://schemas.openxmlformats.org/markup-compatibility/2006">
          <mc:Choice Requires="x14">
            <control shapeId="2140" r:id="rId77" name="Check Box 92">
              <controlPr defaultSize="0" autoFill="0" autoLine="0" autoPict="0">
                <anchor moveWithCells="1">
                  <from>
                    <xdr:col>18</xdr:col>
                    <xdr:colOff>219075</xdr:colOff>
                    <xdr:row>62</xdr:row>
                    <xdr:rowOff>876300</xdr:rowOff>
                  </from>
                  <to>
                    <xdr:col>18</xdr:col>
                    <xdr:colOff>495300</xdr:colOff>
                    <xdr:row>62</xdr:row>
                    <xdr:rowOff>1143000</xdr:rowOff>
                  </to>
                </anchor>
              </controlPr>
            </control>
          </mc:Choice>
        </mc:AlternateContent>
        <mc:AlternateContent xmlns:mc="http://schemas.openxmlformats.org/markup-compatibility/2006">
          <mc:Choice Requires="x14">
            <control shapeId="2141" r:id="rId78" name="Check Box 93">
              <controlPr defaultSize="0" autoFill="0" autoLine="0" autoPict="0">
                <anchor moveWithCells="1">
                  <from>
                    <xdr:col>8</xdr:col>
                    <xdr:colOff>266700</xdr:colOff>
                    <xdr:row>64</xdr:row>
                    <xdr:rowOff>609600</xdr:rowOff>
                  </from>
                  <to>
                    <xdr:col>8</xdr:col>
                    <xdr:colOff>542925</xdr:colOff>
                    <xdr:row>64</xdr:row>
                    <xdr:rowOff>876300</xdr:rowOff>
                  </to>
                </anchor>
              </controlPr>
            </control>
          </mc:Choice>
        </mc:AlternateContent>
        <mc:AlternateContent xmlns:mc="http://schemas.openxmlformats.org/markup-compatibility/2006">
          <mc:Choice Requires="x14">
            <control shapeId="2142" r:id="rId79" name="Check Box 94">
              <controlPr defaultSize="0" autoFill="0" autoLine="0" autoPict="0">
                <anchor moveWithCells="1">
                  <from>
                    <xdr:col>13</xdr:col>
                    <xdr:colOff>257175</xdr:colOff>
                    <xdr:row>64</xdr:row>
                    <xdr:rowOff>619125</xdr:rowOff>
                  </from>
                  <to>
                    <xdr:col>13</xdr:col>
                    <xdr:colOff>533400</xdr:colOff>
                    <xdr:row>64</xdr:row>
                    <xdr:rowOff>895350</xdr:rowOff>
                  </to>
                </anchor>
              </controlPr>
            </control>
          </mc:Choice>
        </mc:AlternateContent>
        <mc:AlternateContent xmlns:mc="http://schemas.openxmlformats.org/markup-compatibility/2006">
          <mc:Choice Requires="x14">
            <control shapeId="2143" r:id="rId80" name="Check Box 95">
              <controlPr defaultSize="0" autoFill="0" autoLine="0" autoPict="0">
                <anchor moveWithCells="1">
                  <from>
                    <xdr:col>18</xdr:col>
                    <xdr:colOff>219075</xdr:colOff>
                    <xdr:row>64</xdr:row>
                    <xdr:rowOff>619125</xdr:rowOff>
                  </from>
                  <to>
                    <xdr:col>18</xdr:col>
                    <xdr:colOff>495300</xdr:colOff>
                    <xdr:row>64</xdr:row>
                    <xdr:rowOff>895350</xdr:rowOff>
                  </to>
                </anchor>
              </controlPr>
            </control>
          </mc:Choice>
        </mc:AlternateContent>
        <mc:AlternateContent xmlns:mc="http://schemas.openxmlformats.org/markup-compatibility/2006">
          <mc:Choice Requires="x14">
            <control shapeId="2144" r:id="rId81" name="Check Box 96">
              <controlPr locked="0" defaultSize="0" autoFill="0" autoLine="0" autoPict="0">
                <anchor moveWithCells="1">
                  <from>
                    <xdr:col>3</xdr:col>
                    <xdr:colOff>809625</xdr:colOff>
                    <xdr:row>11</xdr:row>
                    <xdr:rowOff>704850</xdr:rowOff>
                  </from>
                  <to>
                    <xdr:col>3</xdr:col>
                    <xdr:colOff>1085850</xdr:colOff>
                    <xdr:row>11</xdr:row>
                    <xdr:rowOff>981075</xdr:rowOff>
                  </to>
                </anchor>
              </controlPr>
            </control>
          </mc:Choice>
        </mc:AlternateContent>
        <mc:AlternateContent xmlns:mc="http://schemas.openxmlformats.org/markup-compatibility/2006">
          <mc:Choice Requires="x14">
            <control shapeId="2145" r:id="rId82" name="Check Box 97">
              <controlPr defaultSize="0" autoFill="0" autoLine="0" autoPict="0">
                <anchor moveWithCells="1">
                  <from>
                    <xdr:col>3</xdr:col>
                    <xdr:colOff>809625</xdr:colOff>
                    <xdr:row>13</xdr:row>
                    <xdr:rowOff>685800</xdr:rowOff>
                  </from>
                  <to>
                    <xdr:col>3</xdr:col>
                    <xdr:colOff>1085850</xdr:colOff>
                    <xdr:row>13</xdr:row>
                    <xdr:rowOff>952500</xdr:rowOff>
                  </to>
                </anchor>
              </controlPr>
            </control>
          </mc:Choice>
        </mc:AlternateContent>
        <mc:AlternateContent xmlns:mc="http://schemas.openxmlformats.org/markup-compatibility/2006">
          <mc:Choice Requires="x14">
            <control shapeId="2146" r:id="rId83" name="Check Box 98">
              <controlPr defaultSize="0" autoFill="0" autoLine="0" autoPict="0">
                <anchor moveWithCells="1">
                  <from>
                    <xdr:col>3</xdr:col>
                    <xdr:colOff>828675</xdr:colOff>
                    <xdr:row>15</xdr:row>
                    <xdr:rowOff>857250</xdr:rowOff>
                  </from>
                  <to>
                    <xdr:col>3</xdr:col>
                    <xdr:colOff>1104900</xdr:colOff>
                    <xdr:row>15</xdr:row>
                    <xdr:rowOff>1133475</xdr:rowOff>
                  </to>
                </anchor>
              </controlPr>
            </control>
          </mc:Choice>
        </mc:AlternateContent>
        <mc:AlternateContent xmlns:mc="http://schemas.openxmlformats.org/markup-compatibility/2006">
          <mc:Choice Requires="x14">
            <control shapeId="2147" r:id="rId84" name="Check Box 99">
              <controlPr defaultSize="0" autoFill="0" autoLine="0" autoPict="0">
                <anchor moveWithCells="1">
                  <from>
                    <xdr:col>3</xdr:col>
                    <xdr:colOff>809625</xdr:colOff>
                    <xdr:row>17</xdr:row>
                    <xdr:rowOff>1066800</xdr:rowOff>
                  </from>
                  <to>
                    <xdr:col>3</xdr:col>
                    <xdr:colOff>1085850</xdr:colOff>
                    <xdr:row>17</xdr:row>
                    <xdr:rowOff>1333500</xdr:rowOff>
                  </to>
                </anchor>
              </controlPr>
            </control>
          </mc:Choice>
        </mc:AlternateContent>
        <mc:AlternateContent xmlns:mc="http://schemas.openxmlformats.org/markup-compatibility/2006">
          <mc:Choice Requires="x14">
            <control shapeId="2148" r:id="rId85" name="Check Box 100">
              <controlPr defaultSize="0" autoFill="0" autoLine="0" autoPict="0">
                <anchor moveWithCells="1">
                  <from>
                    <xdr:col>3</xdr:col>
                    <xdr:colOff>809625</xdr:colOff>
                    <xdr:row>19</xdr:row>
                    <xdr:rowOff>904875</xdr:rowOff>
                  </from>
                  <to>
                    <xdr:col>3</xdr:col>
                    <xdr:colOff>1085850</xdr:colOff>
                    <xdr:row>19</xdr:row>
                    <xdr:rowOff>1181100</xdr:rowOff>
                  </to>
                </anchor>
              </controlPr>
            </control>
          </mc:Choice>
        </mc:AlternateContent>
        <mc:AlternateContent xmlns:mc="http://schemas.openxmlformats.org/markup-compatibility/2006">
          <mc:Choice Requires="x14">
            <control shapeId="2149" r:id="rId86" name="Check Box 101">
              <controlPr defaultSize="0" autoFill="0" autoLine="0" autoPict="0">
                <anchor moveWithCells="1">
                  <from>
                    <xdr:col>3</xdr:col>
                    <xdr:colOff>809625</xdr:colOff>
                    <xdr:row>22</xdr:row>
                    <xdr:rowOff>1524000</xdr:rowOff>
                  </from>
                  <to>
                    <xdr:col>3</xdr:col>
                    <xdr:colOff>1085850</xdr:colOff>
                    <xdr:row>22</xdr:row>
                    <xdr:rowOff>1781175</xdr:rowOff>
                  </to>
                </anchor>
              </controlPr>
            </control>
          </mc:Choice>
        </mc:AlternateContent>
        <mc:AlternateContent xmlns:mc="http://schemas.openxmlformats.org/markup-compatibility/2006">
          <mc:Choice Requires="x14">
            <control shapeId="2150" r:id="rId87" name="Check Box 102">
              <controlPr defaultSize="0" autoFill="0" autoLine="0" autoPict="0">
                <anchor moveWithCells="1">
                  <from>
                    <xdr:col>3</xdr:col>
                    <xdr:colOff>676275</xdr:colOff>
                    <xdr:row>24</xdr:row>
                    <xdr:rowOff>1238250</xdr:rowOff>
                  </from>
                  <to>
                    <xdr:col>3</xdr:col>
                    <xdr:colOff>1066800</xdr:colOff>
                    <xdr:row>24</xdr:row>
                    <xdr:rowOff>1438275</xdr:rowOff>
                  </to>
                </anchor>
              </controlPr>
            </control>
          </mc:Choice>
        </mc:AlternateContent>
        <mc:AlternateContent xmlns:mc="http://schemas.openxmlformats.org/markup-compatibility/2006">
          <mc:Choice Requires="x14">
            <control shapeId="2151" r:id="rId88" name="Check Box 103">
              <controlPr defaultSize="0" autoFill="0" autoLine="0" autoPict="0">
                <anchor moveWithCells="1">
                  <from>
                    <xdr:col>3</xdr:col>
                    <xdr:colOff>809625</xdr:colOff>
                    <xdr:row>26</xdr:row>
                    <xdr:rowOff>962025</xdr:rowOff>
                  </from>
                  <to>
                    <xdr:col>3</xdr:col>
                    <xdr:colOff>1085850</xdr:colOff>
                    <xdr:row>26</xdr:row>
                    <xdr:rowOff>1228725</xdr:rowOff>
                  </to>
                </anchor>
              </controlPr>
            </control>
          </mc:Choice>
        </mc:AlternateContent>
        <mc:AlternateContent xmlns:mc="http://schemas.openxmlformats.org/markup-compatibility/2006">
          <mc:Choice Requires="x14">
            <control shapeId="2167" r:id="rId89" name="Check Box 119">
              <controlPr defaultSize="0" autoFill="0" autoLine="0" autoPict="0">
                <anchor moveWithCells="1">
                  <from>
                    <xdr:col>3</xdr:col>
                    <xdr:colOff>809625</xdr:colOff>
                    <xdr:row>28</xdr:row>
                    <xdr:rowOff>619125</xdr:rowOff>
                  </from>
                  <to>
                    <xdr:col>3</xdr:col>
                    <xdr:colOff>1085850</xdr:colOff>
                    <xdr:row>28</xdr:row>
                    <xdr:rowOff>895350</xdr:rowOff>
                  </to>
                </anchor>
              </controlPr>
            </control>
          </mc:Choice>
        </mc:AlternateContent>
        <mc:AlternateContent xmlns:mc="http://schemas.openxmlformats.org/markup-compatibility/2006">
          <mc:Choice Requires="x14">
            <control shapeId="2168" r:id="rId90" name="Check Box 120">
              <controlPr defaultSize="0" autoFill="0" autoLine="0" autoPict="0">
                <anchor moveWithCells="1">
                  <from>
                    <xdr:col>3</xdr:col>
                    <xdr:colOff>819150</xdr:colOff>
                    <xdr:row>30</xdr:row>
                    <xdr:rowOff>523875</xdr:rowOff>
                  </from>
                  <to>
                    <xdr:col>3</xdr:col>
                    <xdr:colOff>1095375</xdr:colOff>
                    <xdr:row>30</xdr:row>
                    <xdr:rowOff>790575</xdr:rowOff>
                  </to>
                </anchor>
              </controlPr>
            </control>
          </mc:Choice>
        </mc:AlternateContent>
        <mc:AlternateContent xmlns:mc="http://schemas.openxmlformats.org/markup-compatibility/2006">
          <mc:Choice Requires="x14">
            <control shapeId="2169" r:id="rId91" name="Check Box 121">
              <controlPr defaultSize="0" autoFill="0" autoLine="0" autoPict="0">
                <anchor moveWithCells="1">
                  <from>
                    <xdr:col>3</xdr:col>
                    <xdr:colOff>809625</xdr:colOff>
                    <xdr:row>32</xdr:row>
                    <xdr:rowOff>1095375</xdr:rowOff>
                  </from>
                  <to>
                    <xdr:col>3</xdr:col>
                    <xdr:colOff>1085850</xdr:colOff>
                    <xdr:row>32</xdr:row>
                    <xdr:rowOff>1362075</xdr:rowOff>
                  </to>
                </anchor>
              </controlPr>
            </control>
          </mc:Choice>
        </mc:AlternateContent>
        <mc:AlternateContent xmlns:mc="http://schemas.openxmlformats.org/markup-compatibility/2006">
          <mc:Choice Requires="x14">
            <control shapeId="2170" r:id="rId92" name="Check Box 122">
              <controlPr defaultSize="0" autoFill="0" autoLine="0" autoPict="0">
                <anchor moveWithCells="1">
                  <from>
                    <xdr:col>3</xdr:col>
                    <xdr:colOff>828675</xdr:colOff>
                    <xdr:row>34</xdr:row>
                    <xdr:rowOff>790575</xdr:rowOff>
                  </from>
                  <to>
                    <xdr:col>3</xdr:col>
                    <xdr:colOff>1104900</xdr:colOff>
                    <xdr:row>34</xdr:row>
                    <xdr:rowOff>1057275</xdr:rowOff>
                  </to>
                </anchor>
              </controlPr>
            </control>
          </mc:Choice>
        </mc:AlternateContent>
        <mc:AlternateContent xmlns:mc="http://schemas.openxmlformats.org/markup-compatibility/2006">
          <mc:Choice Requires="x14">
            <control shapeId="2171" r:id="rId93" name="Check Box 123">
              <controlPr defaultSize="0" autoFill="0" autoLine="0" autoPict="0">
                <anchor moveWithCells="1">
                  <from>
                    <xdr:col>3</xdr:col>
                    <xdr:colOff>809625</xdr:colOff>
                    <xdr:row>36</xdr:row>
                    <xdr:rowOff>704850</xdr:rowOff>
                  </from>
                  <to>
                    <xdr:col>3</xdr:col>
                    <xdr:colOff>1085850</xdr:colOff>
                    <xdr:row>36</xdr:row>
                    <xdr:rowOff>981075</xdr:rowOff>
                  </to>
                </anchor>
              </controlPr>
            </control>
          </mc:Choice>
        </mc:AlternateContent>
        <mc:AlternateContent xmlns:mc="http://schemas.openxmlformats.org/markup-compatibility/2006">
          <mc:Choice Requires="x14">
            <control shapeId="2172" r:id="rId94" name="Check Box 124">
              <controlPr defaultSize="0" autoFill="0" autoLine="0" autoPict="0">
                <anchor moveWithCells="1">
                  <from>
                    <xdr:col>3</xdr:col>
                    <xdr:colOff>809625</xdr:colOff>
                    <xdr:row>38</xdr:row>
                    <xdr:rowOff>723900</xdr:rowOff>
                  </from>
                  <to>
                    <xdr:col>3</xdr:col>
                    <xdr:colOff>1085850</xdr:colOff>
                    <xdr:row>38</xdr:row>
                    <xdr:rowOff>990600</xdr:rowOff>
                  </to>
                </anchor>
              </controlPr>
            </control>
          </mc:Choice>
        </mc:AlternateContent>
        <mc:AlternateContent xmlns:mc="http://schemas.openxmlformats.org/markup-compatibility/2006">
          <mc:Choice Requires="x14">
            <control shapeId="2173" r:id="rId95" name="Check Box 125">
              <controlPr defaultSize="0" autoFill="0" autoLine="0" autoPict="0">
                <anchor moveWithCells="1">
                  <from>
                    <xdr:col>3</xdr:col>
                    <xdr:colOff>809625</xdr:colOff>
                    <xdr:row>40</xdr:row>
                    <xdr:rowOff>657225</xdr:rowOff>
                  </from>
                  <to>
                    <xdr:col>3</xdr:col>
                    <xdr:colOff>1085850</xdr:colOff>
                    <xdr:row>40</xdr:row>
                    <xdr:rowOff>933450</xdr:rowOff>
                  </to>
                </anchor>
              </controlPr>
            </control>
          </mc:Choice>
        </mc:AlternateContent>
        <mc:AlternateContent xmlns:mc="http://schemas.openxmlformats.org/markup-compatibility/2006">
          <mc:Choice Requires="x14">
            <control shapeId="2174" r:id="rId96" name="Check Box 126">
              <controlPr defaultSize="0" autoFill="0" autoLine="0" autoPict="0">
                <anchor moveWithCells="1">
                  <from>
                    <xdr:col>3</xdr:col>
                    <xdr:colOff>809625</xdr:colOff>
                    <xdr:row>44</xdr:row>
                    <xdr:rowOff>676275</xdr:rowOff>
                  </from>
                  <to>
                    <xdr:col>3</xdr:col>
                    <xdr:colOff>1085850</xdr:colOff>
                    <xdr:row>44</xdr:row>
                    <xdr:rowOff>942975</xdr:rowOff>
                  </to>
                </anchor>
              </controlPr>
            </control>
          </mc:Choice>
        </mc:AlternateContent>
        <mc:AlternateContent xmlns:mc="http://schemas.openxmlformats.org/markup-compatibility/2006">
          <mc:Choice Requires="x14">
            <control shapeId="2175" r:id="rId97" name="Check Box 127">
              <controlPr defaultSize="0" autoFill="0" autoLine="0" autoPict="0">
                <anchor moveWithCells="1">
                  <from>
                    <xdr:col>3</xdr:col>
                    <xdr:colOff>819150</xdr:colOff>
                    <xdr:row>46</xdr:row>
                    <xdr:rowOff>857250</xdr:rowOff>
                  </from>
                  <to>
                    <xdr:col>3</xdr:col>
                    <xdr:colOff>1095375</xdr:colOff>
                    <xdr:row>46</xdr:row>
                    <xdr:rowOff>1123950</xdr:rowOff>
                  </to>
                </anchor>
              </controlPr>
            </control>
          </mc:Choice>
        </mc:AlternateContent>
        <mc:AlternateContent xmlns:mc="http://schemas.openxmlformats.org/markup-compatibility/2006">
          <mc:Choice Requires="x14">
            <control shapeId="2176" r:id="rId98" name="Check Box 128">
              <controlPr defaultSize="0" autoFill="0" autoLine="0" autoPict="0">
                <anchor moveWithCells="1">
                  <from>
                    <xdr:col>3</xdr:col>
                    <xdr:colOff>809625</xdr:colOff>
                    <xdr:row>48</xdr:row>
                    <xdr:rowOff>1057275</xdr:rowOff>
                  </from>
                  <to>
                    <xdr:col>3</xdr:col>
                    <xdr:colOff>1085850</xdr:colOff>
                    <xdr:row>48</xdr:row>
                    <xdr:rowOff>1323975</xdr:rowOff>
                  </to>
                </anchor>
              </controlPr>
            </control>
          </mc:Choice>
        </mc:AlternateContent>
        <mc:AlternateContent xmlns:mc="http://schemas.openxmlformats.org/markup-compatibility/2006">
          <mc:Choice Requires="x14">
            <control shapeId="2177" r:id="rId99" name="Check Box 129">
              <controlPr defaultSize="0" autoFill="0" autoLine="0" autoPict="0">
                <anchor moveWithCells="1">
                  <from>
                    <xdr:col>3</xdr:col>
                    <xdr:colOff>809625</xdr:colOff>
                    <xdr:row>50</xdr:row>
                    <xdr:rowOff>1076325</xdr:rowOff>
                  </from>
                  <to>
                    <xdr:col>3</xdr:col>
                    <xdr:colOff>1085850</xdr:colOff>
                    <xdr:row>50</xdr:row>
                    <xdr:rowOff>1352550</xdr:rowOff>
                  </to>
                </anchor>
              </controlPr>
            </control>
          </mc:Choice>
        </mc:AlternateContent>
        <mc:AlternateContent xmlns:mc="http://schemas.openxmlformats.org/markup-compatibility/2006">
          <mc:Choice Requires="x14">
            <control shapeId="2178" r:id="rId100" name="Check Box 130">
              <controlPr defaultSize="0" autoFill="0" autoLine="0" autoPict="0">
                <anchor moveWithCells="1">
                  <from>
                    <xdr:col>3</xdr:col>
                    <xdr:colOff>819150</xdr:colOff>
                    <xdr:row>52</xdr:row>
                    <xdr:rowOff>1038225</xdr:rowOff>
                  </from>
                  <to>
                    <xdr:col>3</xdr:col>
                    <xdr:colOff>1095375</xdr:colOff>
                    <xdr:row>52</xdr:row>
                    <xdr:rowOff>1314450</xdr:rowOff>
                  </to>
                </anchor>
              </controlPr>
            </control>
          </mc:Choice>
        </mc:AlternateContent>
        <mc:AlternateContent xmlns:mc="http://schemas.openxmlformats.org/markup-compatibility/2006">
          <mc:Choice Requires="x14">
            <control shapeId="2179" r:id="rId101" name="Check Box 131">
              <controlPr defaultSize="0" autoFill="0" autoLine="0" autoPict="0">
                <anchor moveWithCells="1">
                  <from>
                    <xdr:col>3</xdr:col>
                    <xdr:colOff>819150</xdr:colOff>
                    <xdr:row>56</xdr:row>
                    <xdr:rowOff>933450</xdr:rowOff>
                  </from>
                  <to>
                    <xdr:col>3</xdr:col>
                    <xdr:colOff>1095375</xdr:colOff>
                    <xdr:row>56</xdr:row>
                    <xdr:rowOff>1200150</xdr:rowOff>
                  </to>
                </anchor>
              </controlPr>
            </control>
          </mc:Choice>
        </mc:AlternateContent>
        <mc:AlternateContent xmlns:mc="http://schemas.openxmlformats.org/markup-compatibility/2006">
          <mc:Choice Requires="x14">
            <control shapeId="2180" r:id="rId102" name="Check Box 132">
              <controlPr defaultSize="0" autoFill="0" autoLine="0" autoPict="0">
                <anchor moveWithCells="1">
                  <from>
                    <xdr:col>3</xdr:col>
                    <xdr:colOff>809625</xdr:colOff>
                    <xdr:row>58</xdr:row>
                    <xdr:rowOff>809625</xdr:rowOff>
                  </from>
                  <to>
                    <xdr:col>3</xdr:col>
                    <xdr:colOff>1085850</xdr:colOff>
                    <xdr:row>58</xdr:row>
                    <xdr:rowOff>1076325</xdr:rowOff>
                  </to>
                </anchor>
              </controlPr>
            </control>
          </mc:Choice>
        </mc:AlternateContent>
        <mc:AlternateContent xmlns:mc="http://schemas.openxmlformats.org/markup-compatibility/2006">
          <mc:Choice Requires="x14">
            <control shapeId="2181" r:id="rId103" name="Check Box 133">
              <controlPr defaultSize="0" autoFill="0" autoLine="0" autoPict="0">
                <anchor moveWithCells="1">
                  <from>
                    <xdr:col>3</xdr:col>
                    <xdr:colOff>809625</xdr:colOff>
                    <xdr:row>60</xdr:row>
                    <xdr:rowOff>866775</xdr:rowOff>
                  </from>
                  <to>
                    <xdr:col>3</xdr:col>
                    <xdr:colOff>1085850</xdr:colOff>
                    <xdr:row>60</xdr:row>
                    <xdr:rowOff>1143000</xdr:rowOff>
                  </to>
                </anchor>
              </controlPr>
            </control>
          </mc:Choice>
        </mc:AlternateContent>
        <mc:AlternateContent xmlns:mc="http://schemas.openxmlformats.org/markup-compatibility/2006">
          <mc:Choice Requires="x14">
            <control shapeId="2182" r:id="rId104" name="Check Box 134">
              <controlPr defaultSize="0" autoFill="0" autoLine="0" autoPict="0">
                <anchor moveWithCells="1">
                  <from>
                    <xdr:col>3</xdr:col>
                    <xdr:colOff>828675</xdr:colOff>
                    <xdr:row>62</xdr:row>
                    <xdr:rowOff>885825</xdr:rowOff>
                  </from>
                  <to>
                    <xdr:col>3</xdr:col>
                    <xdr:colOff>1104900</xdr:colOff>
                    <xdr:row>62</xdr:row>
                    <xdr:rowOff>1152525</xdr:rowOff>
                  </to>
                </anchor>
              </controlPr>
            </control>
          </mc:Choice>
        </mc:AlternateContent>
        <mc:AlternateContent xmlns:mc="http://schemas.openxmlformats.org/markup-compatibility/2006">
          <mc:Choice Requires="x14">
            <control shapeId="2183" r:id="rId105" name="Check Box 135">
              <controlPr defaultSize="0" autoFill="0" autoLine="0" autoPict="0">
                <anchor moveWithCells="1">
                  <from>
                    <xdr:col>3</xdr:col>
                    <xdr:colOff>809625</xdr:colOff>
                    <xdr:row>64</xdr:row>
                    <xdr:rowOff>600075</xdr:rowOff>
                  </from>
                  <to>
                    <xdr:col>3</xdr:col>
                    <xdr:colOff>1085850</xdr:colOff>
                    <xdr:row>64</xdr:row>
                    <xdr:rowOff>876300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228" operator="containsText" id="{72AA16E1-0761-4206-8A98-A07C83C08EC9}">
            <xm:f>NOT(ISERROR(SEARCH($Y$12,Z12)))</xm:f>
            <xm:f>$Y$12</xm:f>
            <x14:dxf>
              <font>
                <color rgb="FF9C0006"/>
              </font>
              <fill>
                <patternFill>
                  <bgColor rgb="FFFFC7CE"/>
                </patternFill>
              </fill>
            </x14:dxf>
          </x14:cfRule>
          <x14:cfRule type="containsText" priority="229" operator="containsText" id="{76973F73-B3D7-45E8-A721-6710DB371897}">
            <xm:f>NOT(ISERROR(SEARCH($Y$12,Z12)))</xm:f>
            <xm:f>$Y$12</xm:f>
            <x14:dxf>
              <font>
                <color rgb="FF9C0006"/>
              </font>
              <fill>
                <patternFill>
                  <bgColor rgb="FFFFC7CE"/>
                </patternFill>
              </fill>
            </x14:dxf>
          </x14:cfRule>
          <x14:cfRule type="containsText" priority="230" operator="containsText" id="{F357E063-253F-4415-BF5B-435F21FE1870}">
            <xm:f>NOT(ISERROR(SEARCH($Y$12,Z12)))</xm:f>
            <xm:f>$Y$12</xm:f>
            <x14:dxf>
              <font>
                <color rgb="FF9C0006"/>
              </font>
              <fill>
                <patternFill>
                  <bgColor rgb="FFFFC7CE"/>
                </patternFill>
              </fill>
            </x14:dxf>
          </x14:cfRule>
          <xm:sqref>Z12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Sheet11"/>
  <dimension ref="A1:F2120"/>
  <sheetViews>
    <sheetView workbookViewId="0">
      <selection activeCell="D2121" sqref="D2121"/>
    </sheetView>
  </sheetViews>
  <sheetFormatPr defaultRowHeight="15" x14ac:dyDescent="0.25"/>
  <cols>
    <col min="1" max="1" width="11.5703125" style="276" customWidth="1"/>
    <col min="2" max="2" width="30.28515625" style="274" customWidth="1"/>
    <col min="3" max="3" width="16.85546875" customWidth="1"/>
    <col min="4" max="4" width="29" bestFit="1" customWidth="1"/>
    <col min="5" max="5" width="13.7109375" customWidth="1"/>
    <col min="6" max="6" width="13.7109375" style="4" customWidth="1"/>
  </cols>
  <sheetData>
    <row r="1" spans="1:6" x14ac:dyDescent="0.25">
      <c r="A1" s="276" t="s">
        <v>653</v>
      </c>
      <c r="B1" s="274" t="s">
        <v>259</v>
      </c>
      <c r="C1" t="s">
        <v>262</v>
      </c>
      <c r="D1" s="56" t="s">
        <v>257</v>
      </c>
      <c r="E1" s="56" t="s">
        <v>235</v>
      </c>
      <c r="F1" s="242" t="s">
        <v>640</v>
      </c>
    </row>
    <row r="2" spans="1:6" x14ac:dyDescent="0.25">
      <c r="A2" s="277">
        <v>126618</v>
      </c>
      <c r="B2" s="275" t="s">
        <v>325</v>
      </c>
      <c r="C2" s="275" t="s">
        <v>268</v>
      </c>
      <c r="D2" s="275" t="s">
        <v>194</v>
      </c>
      <c r="E2" t="s">
        <v>236</v>
      </c>
      <c r="F2" s="4">
        <v>2008</v>
      </c>
    </row>
    <row r="3" spans="1:6" x14ac:dyDescent="0.25">
      <c r="A3" s="277">
        <v>126676</v>
      </c>
      <c r="B3" s="275" t="s">
        <v>775</v>
      </c>
      <c r="C3" s="275" t="s">
        <v>819</v>
      </c>
      <c r="D3" s="275" t="s">
        <v>194</v>
      </c>
      <c r="E3" t="s">
        <v>237</v>
      </c>
      <c r="F3" s="4">
        <v>2009</v>
      </c>
    </row>
    <row r="4" spans="1:6" x14ac:dyDescent="0.25">
      <c r="A4" s="277">
        <v>199516</v>
      </c>
      <c r="B4" s="275" t="s">
        <v>724</v>
      </c>
      <c r="C4" s="275" t="s">
        <v>820</v>
      </c>
      <c r="D4" s="275" t="s">
        <v>194</v>
      </c>
      <c r="E4" t="s">
        <v>238</v>
      </c>
      <c r="F4" s="4">
        <v>2010</v>
      </c>
    </row>
    <row r="5" spans="1:6" x14ac:dyDescent="0.25">
      <c r="A5" s="277">
        <v>126619</v>
      </c>
      <c r="B5" s="275" t="s">
        <v>334</v>
      </c>
      <c r="C5" s="275" t="s">
        <v>269</v>
      </c>
      <c r="D5" s="275" t="s">
        <v>194</v>
      </c>
      <c r="E5" t="s">
        <v>239</v>
      </c>
      <c r="F5" s="4">
        <v>2011</v>
      </c>
    </row>
    <row r="6" spans="1:6" x14ac:dyDescent="0.25">
      <c r="A6" s="277">
        <v>126596</v>
      </c>
      <c r="B6" s="275" t="s">
        <v>309</v>
      </c>
      <c r="C6" s="275" t="s">
        <v>821</v>
      </c>
      <c r="D6" s="275" t="s">
        <v>194</v>
      </c>
      <c r="E6" t="s">
        <v>240</v>
      </c>
      <c r="F6" s="4">
        <v>2012</v>
      </c>
    </row>
    <row r="7" spans="1:6" x14ac:dyDescent="0.25">
      <c r="A7" s="277">
        <v>126496</v>
      </c>
      <c r="B7" s="275" t="s">
        <v>411</v>
      </c>
      <c r="C7" s="275" t="s">
        <v>822</v>
      </c>
      <c r="D7" s="275" t="s">
        <v>194</v>
      </c>
      <c r="E7" t="s">
        <v>241</v>
      </c>
      <c r="F7" s="4">
        <v>2013</v>
      </c>
    </row>
    <row r="8" spans="1:6" x14ac:dyDescent="0.25">
      <c r="A8" s="277">
        <v>126648</v>
      </c>
      <c r="B8" s="275" t="s">
        <v>769</v>
      </c>
      <c r="C8" s="275" t="s">
        <v>272</v>
      </c>
      <c r="D8" s="275" t="s">
        <v>194</v>
      </c>
      <c r="E8" t="s">
        <v>242</v>
      </c>
      <c r="F8" s="4">
        <v>2014</v>
      </c>
    </row>
    <row r="9" spans="1:6" x14ac:dyDescent="0.25">
      <c r="A9" s="277">
        <v>126307</v>
      </c>
      <c r="B9" s="275" t="s">
        <v>677</v>
      </c>
      <c r="C9" s="275" t="s">
        <v>823</v>
      </c>
      <c r="D9" s="275" t="s">
        <v>194</v>
      </c>
      <c r="E9" t="s">
        <v>243</v>
      </c>
      <c r="F9" s="4">
        <v>2015</v>
      </c>
    </row>
    <row r="10" spans="1:6" x14ac:dyDescent="0.25">
      <c r="A10" s="277">
        <v>126649</v>
      </c>
      <c r="B10" s="275" t="s">
        <v>765</v>
      </c>
      <c r="C10" s="275" t="s">
        <v>270</v>
      </c>
      <c r="D10" s="275" t="s">
        <v>194</v>
      </c>
      <c r="E10" t="s">
        <v>244</v>
      </c>
      <c r="F10" s="4">
        <v>2016</v>
      </c>
    </row>
    <row r="11" spans="1:6" x14ac:dyDescent="0.25">
      <c r="A11" s="277">
        <v>126308</v>
      </c>
      <c r="B11" s="275" t="s">
        <v>452</v>
      </c>
      <c r="C11" s="275" t="s">
        <v>823</v>
      </c>
      <c r="D11" s="275" t="s">
        <v>194</v>
      </c>
      <c r="E11" t="s">
        <v>226</v>
      </c>
      <c r="F11" s="4">
        <v>2017</v>
      </c>
    </row>
    <row r="12" spans="1:6" x14ac:dyDescent="0.25">
      <c r="A12" s="277">
        <v>126281</v>
      </c>
      <c r="B12" s="275" t="s">
        <v>377</v>
      </c>
      <c r="C12" s="275" t="s">
        <v>824</v>
      </c>
      <c r="D12" s="275" t="s">
        <v>194</v>
      </c>
      <c r="E12" t="s">
        <v>245</v>
      </c>
      <c r="F12" s="4">
        <v>2018</v>
      </c>
    </row>
    <row r="13" spans="1:6" x14ac:dyDescent="0.25">
      <c r="A13" s="277">
        <v>126705</v>
      </c>
      <c r="B13" s="275" t="s">
        <v>574</v>
      </c>
      <c r="C13" s="275" t="s">
        <v>260</v>
      </c>
      <c r="D13" s="275" t="s">
        <v>194</v>
      </c>
      <c r="E13" t="s">
        <v>246</v>
      </c>
      <c r="F13" s="4">
        <v>2019</v>
      </c>
    </row>
    <row r="14" spans="1:6" x14ac:dyDescent="0.25">
      <c r="A14" s="277">
        <v>126412</v>
      </c>
      <c r="B14" s="275" t="s">
        <v>718</v>
      </c>
      <c r="C14" s="275" t="s">
        <v>820</v>
      </c>
      <c r="D14" s="275" t="s">
        <v>194</v>
      </c>
      <c r="E14" t="s">
        <v>247</v>
      </c>
      <c r="F14" s="4">
        <v>2020</v>
      </c>
    </row>
    <row r="15" spans="1:6" x14ac:dyDescent="0.25">
      <c r="A15" s="277">
        <v>126620</v>
      </c>
      <c r="B15" s="275" t="s">
        <v>335</v>
      </c>
      <c r="C15" s="275" t="s">
        <v>269</v>
      </c>
      <c r="D15" s="275" t="s">
        <v>194</v>
      </c>
      <c r="E15" t="s">
        <v>248</v>
      </c>
      <c r="F15" s="4">
        <v>2021</v>
      </c>
    </row>
    <row r="16" spans="1:6" x14ac:dyDescent="0.25">
      <c r="A16" s="277">
        <v>126497</v>
      </c>
      <c r="B16" s="275" t="s">
        <v>744</v>
      </c>
      <c r="C16" s="275" t="s">
        <v>822</v>
      </c>
      <c r="D16" s="275" t="s">
        <v>194</v>
      </c>
      <c r="E16" t="s">
        <v>249</v>
      </c>
      <c r="F16" s="4">
        <v>2022</v>
      </c>
    </row>
    <row r="17" spans="1:6" x14ac:dyDescent="0.25">
      <c r="A17" s="277">
        <v>199542</v>
      </c>
      <c r="B17" s="275" t="s">
        <v>740</v>
      </c>
      <c r="C17" s="275" t="s">
        <v>267</v>
      </c>
      <c r="D17" s="275" t="s">
        <v>194</v>
      </c>
      <c r="E17" t="s">
        <v>250</v>
      </c>
      <c r="F17" s="4">
        <v>2023</v>
      </c>
    </row>
    <row r="18" spans="1:6" x14ac:dyDescent="0.25">
      <c r="A18" s="277">
        <v>126392</v>
      </c>
      <c r="B18" s="275" t="s">
        <v>497</v>
      </c>
      <c r="C18" s="275" t="s">
        <v>825</v>
      </c>
      <c r="D18" s="275" t="s">
        <v>194</v>
      </c>
      <c r="E18" t="s">
        <v>251</v>
      </c>
      <c r="F18" s="4">
        <v>2024</v>
      </c>
    </row>
    <row r="19" spans="1:6" x14ac:dyDescent="0.25">
      <c r="A19" s="277">
        <v>126498</v>
      </c>
      <c r="B19" s="275" t="s">
        <v>412</v>
      </c>
      <c r="C19" s="275" t="s">
        <v>822</v>
      </c>
      <c r="D19" s="275" t="s">
        <v>194</v>
      </c>
      <c r="E19" t="s">
        <v>252</v>
      </c>
      <c r="F19" s="4">
        <v>2025</v>
      </c>
    </row>
    <row r="20" spans="1:6" x14ac:dyDescent="0.25">
      <c r="A20" s="277">
        <v>126677</v>
      </c>
      <c r="B20" s="275" t="s">
        <v>786</v>
      </c>
      <c r="C20" s="275" t="s">
        <v>819</v>
      </c>
      <c r="D20" s="275" t="s">
        <v>194</v>
      </c>
      <c r="E20" t="s">
        <v>253</v>
      </c>
      <c r="F20" s="4">
        <v>2026</v>
      </c>
    </row>
    <row r="21" spans="1:6" x14ac:dyDescent="0.25">
      <c r="A21" s="277">
        <v>126621</v>
      </c>
      <c r="B21" s="275" t="s">
        <v>759</v>
      </c>
      <c r="C21" s="275" t="s">
        <v>268</v>
      </c>
      <c r="D21" s="275" t="s">
        <v>194</v>
      </c>
      <c r="E21" t="s">
        <v>254</v>
      </c>
      <c r="F21" s="4">
        <v>2027</v>
      </c>
    </row>
    <row r="22" spans="1:6" x14ac:dyDescent="0.25">
      <c r="A22" s="277">
        <v>126724</v>
      </c>
      <c r="B22" s="275" t="s">
        <v>589</v>
      </c>
      <c r="C22" s="275" t="s">
        <v>273</v>
      </c>
      <c r="D22" s="275" t="s">
        <v>194</v>
      </c>
      <c r="E22" t="s">
        <v>255</v>
      </c>
      <c r="F22" s="4">
        <v>2028</v>
      </c>
    </row>
    <row r="23" spans="1:6" x14ac:dyDescent="0.25">
      <c r="A23" s="277">
        <v>199539</v>
      </c>
      <c r="B23" s="275" t="s">
        <v>753</v>
      </c>
      <c r="C23" s="275" t="s">
        <v>821</v>
      </c>
      <c r="D23" s="275" t="s">
        <v>194</v>
      </c>
      <c r="E23" t="s">
        <v>256</v>
      </c>
      <c r="F23" s="4">
        <v>2029</v>
      </c>
    </row>
    <row r="24" spans="1:6" x14ac:dyDescent="0.25">
      <c r="A24" s="277">
        <v>126432</v>
      </c>
      <c r="B24" s="275" t="s">
        <v>509</v>
      </c>
      <c r="C24" s="275" t="s">
        <v>826</v>
      </c>
      <c r="D24" s="275" t="s">
        <v>194</v>
      </c>
      <c r="F24" s="4">
        <v>2030</v>
      </c>
    </row>
    <row r="25" spans="1:6" x14ac:dyDescent="0.25">
      <c r="A25" s="277">
        <v>126459</v>
      </c>
      <c r="B25" s="275" t="s">
        <v>509</v>
      </c>
      <c r="C25" s="275" t="s">
        <v>267</v>
      </c>
      <c r="D25" s="275" t="s">
        <v>194</v>
      </c>
      <c r="F25" s="4">
        <v>2031</v>
      </c>
    </row>
    <row r="26" spans="1:6" x14ac:dyDescent="0.25">
      <c r="A26" s="277">
        <v>126393</v>
      </c>
      <c r="B26" s="275" t="s">
        <v>498</v>
      </c>
      <c r="C26" s="275" t="s">
        <v>825</v>
      </c>
      <c r="D26" s="275" t="s">
        <v>194</v>
      </c>
      <c r="F26" s="4">
        <v>2032</v>
      </c>
    </row>
    <row r="27" spans="1:6" x14ac:dyDescent="0.25">
      <c r="A27" s="277">
        <v>126394</v>
      </c>
      <c r="B27" s="275" t="s">
        <v>499</v>
      </c>
      <c r="C27" s="275" t="s">
        <v>825</v>
      </c>
      <c r="D27" s="275" t="s">
        <v>194</v>
      </c>
      <c r="F27" s="4">
        <v>2033</v>
      </c>
    </row>
    <row r="28" spans="1:6" x14ac:dyDescent="0.25">
      <c r="A28" s="277">
        <v>126597</v>
      </c>
      <c r="B28" s="275" t="s">
        <v>754</v>
      </c>
      <c r="C28" s="275" t="s">
        <v>821</v>
      </c>
      <c r="D28" s="275" t="s">
        <v>194</v>
      </c>
      <c r="F28" s="4">
        <v>2034</v>
      </c>
    </row>
    <row r="29" spans="1:6" x14ac:dyDescent="0.25">
      <c r="A29" s="277">
        <v>199512</v>
      </c>
      <c r="B29" s="275" t="s">
        <v>714</v>
      </c>
      <c r="C29" s="275" t="s">
        <v>825</v>
      </c>
      <c r="D29" s="275" t="s">
        <v>194</v>
      </c>
      <c r="F29" s="4">
        <v>2035</v>
      </c>
    </row>
    <row r="30" spans="1:6" x14ac:dyDescent="0.25">
      <c r="A30" s="277">
        <v>126460</v>
      </c>
      <c r="B30" s="275" t="s">
        <v>529</v>
      </c>
      <c r="C30" s="275" t="s">
        <v>266</v>
      </c>
      <c r="D30" s="275" t="s">
        <v>194</v>
      </c>
      <c r="F30" s="4">
        <v>2036</v>
      </c>
    </row>
    <row r="31" spans="1:6" x14ac:dyDescent="0.25">
      <c r="A31" s="277">
        <v>126794</v>
      </c>
      <c r="B31" s="275" t="s">
        <v>827</v>
      </c>
      <c r="C31" s="275" t="s">
        <v>277</v>
      </c>
      <c r="D31" s="275" t="s">
        <v>194</v>
      </c>
      <c r="F31" s="4">
        <v>2037</v>
      </c>
    </row>
    <row r="32" spans="1:6" x14ac:dyDescent="0.25">
      <c r="A32" s="277">
        <v>126395</v>
      </c>
      <c r="B32" s="275" t="s">
        <v>500</v>
      </c>
      <c r="C32" s="275" t="s">
        <v>825</v>
      </c>
      <c r="D32" s="275" t="s">
        <v>194</v>
      </c>
      <c r="F32" s="4">
        <v>2038</v>
      </c>
    </row>
    <row r="33" spans="1:6" x14ac:dyDescent="0.25">
      <c r="A33" s="277">
        <v>126499</v>
      </c>
      <c r="B33" s="275" t="s">
        <v>413</v>
      </c>
      <c r="C33" s="275" t="s">
        <v>822</v>
      </c>
      <c r="D33" s="275" t="s">
        <v>194</v>
      </c>
      <c r="F33" s="4">
        <v>2039</v>
      </c>
    </row>
    <row r="34" spans="1:6" x14ac:dyDescent="0.25">
      <c r="A34" s="277">
        <v>126263</v>
      </c>
      <c r="B34" s="275" t="s">
        <v>663</v>
      </c>
      <c r="C34" s="275" t="s">
        <v>828</v>
      </c>
      <c r="D34" s="275" t="s">
        <v>194</v>
      </c>
      <c r="F34" s="4">
        <v>2040</v>
      </c>
    </row>
    <row r="35" spans="1:6" x14ac:dyDescent="0.25">
      <c r="A35" s="277">
        <v>126433</v>
      </c>
      <c r="B35" s="275" t="s">
        <v>510</v>
      </c>
      <c r="C35" s="275" t="s">
        <v>826</v>
      </c>
      <c r="D35" s="275" t="s">
        <v>194</v>
      </c>
      <c r="F35" s="4">
        <v>2041</v>
      </c>
    </row>
    <row r="36" spans="1:6" x14ac:dyDescent="0.25">
      <c r="A36" s="277">
        <v>126678</v>
      </c>
      <c r="B36" s="275" t="s">
        <v>787</v>
      </c>
      <c r="C36" s="275" t="s">
        <v>819</v>
      </c>
      <c r="D36" s="275" t="s">
        <v>194</v>
      </c>
      <c r="F36" s="4">
        <v>2042</v>
      </c>
    </row>
    <row r="37" spans="1:6" x14ac:dyDescent="0.25">
      <c r="A37" s="277">
        <v>126461</v>
      </c>
      <c r="B37" s="275" t="s">
        <v>530</v>
      </c>
      <c r="C37" s="275" t="s">
        <v>266</v>
      </c>
      <c r="D37" s="275" t="s">
        <v>194</v>
      </c>
    </row>
    <row r="38" spans="1:6" ht="26.25" x14ac:dyDescent="0.25">
      <c r="A38" s="277">
        <v>126679</v>
      </c>
      <c r="B38" s="275" t="s">
        <v>619</v>
      </c>
      <c r="C38" s="275" t="s">
        <v>829</v>
      </c>
      <c r="D38" s="275" t="s">
        <v>194</v>
      </c>
    </row>
    <row r="39" spans="1:6" x14ac:dyDescent="0.25">
      <c r="A39" s="277">
        <v>199524</v>
      </c>
      <c r="B39" s="275" t="s">
        <v>680</v>
      </c>
      <c r="C39" s="275" t="s">
        <v>823</v>
      </c>
      <c r="D39" s="275" t="s">
        <v>194</v>
      </c>
    </row>
    <row r="40" spans="1:6" ht="26.25" x14ac:dyDescent="0.25">
      <c r="A40" s="277">
        <v>126680</v>
      </c>
      <c r="B40" s="275" t="s">
        <v>620</v>
      </c>
      <c r="C40" s="275" t="s">
        <v>829</v>
      </c>
      <c r="D40" s="275" t="s">
        <v>194</v>
      </c>
    </row>
    <row r="41" spans="1:6" x14ac:dyDescent="0.25">
      <c r="A41" s="277">
        <v>126413</v>
      </c>
      <c r="B41" s="275" t="s">
        <v>719</v>
      </c>
      <c r="C41" s="275" t="s">
        <v>820</v>
      </c>
      <c r="D41" s="275" t="s">
        <v>194</v>
      </c>
    </row>
    <row r="42" spans="1:6" x14ac:dyDescent="0.25">
      <c r="A42" s="277">
        <v>126650</v>
      </c>
      <c r="B42" s="275" t="s">
        <v>770</v>
      </c>
      <c r="C42" s="275" t="s">
        <v>272</v>
      </c>
      <c r="D42" s="275" t="s">
        <v>194</v>
      </c>
    </row>
    <row r="43" spans="1:6" x14ac:dyDescent="0.25">
      <c r="A43" s="277">
        <v>126651</v>
      </c>
      <c r="B43" s="275" t="s">
        <v>771</v>
      </c>
      <c r="C43" s="275" t="s">
        <v>272</v>
      </c>
      <c r="D43" s="275" t="s">
        <v>194</v>
      </c>
    </row>
    <row r="44" spans="1:6" x14ac:dyDescent="0.25">
      <c r="A44" s="277">
        <v>126500</v>
      </c>
      <c r="B44" s="275" t="s">
        <v>414</v>
      </c>
      <c r="C44" s="275" t="s">
        <v>822</v>
      </c>
      <c r="D44" s="275" t="s">
        <v>194</v>
      </c>
    </row>
    <row r="45" spans="1:6" x14ac:dyDescent="0.25">
      <c r="A45" s="277">
        <v>126681</v>
      </c>
      <c r="B45" s="275" t="s">
        <v>776</v>
      </c>
      <c r="C45" s="275" t="s">
        <v>819</v>
      </c>
      <c r="D45" s="275" t="s">
        <v>194</v>
      </c>
    </row>
    <row r="46" spans="1:6" x14ac:dyDescent="0.25">
      <c r="A46" s="277">
        <v>126325</v>
      </c>
      <c r="B46" s="275" t="s">
        <v>686</v>
      </c>
      <c r="C46" s="275" t="s">
        <v>263</v>
      </c>
      <c r="D46" s="275" t="s">
        <v>194</v>
      </c>
    </row>
    <row r="47" spans="1:6" x14ac:dyDescent="0.25">
      <c r="A47" s="277">
        <v>126414</v>
      </c>
      <c r="B47" s="275" t="s">
        <v>720</v>
      </c>
      <c r="C47" s="275" t="s">
        <v>820</v>
      </c>
      <c r="D47" s="275" t="s">
        <v>194</v>
      </c>
    </row>
    <row r="48" spans="1:6" x14ac:dyDescent="0.25">
      <c r="A48" s="277">
        <v>126396</v>
      </c>
      <c r="B48" s="275" t="s">
        <v>501</v>
      </c>
      <c r="C48" s="275" t="s">
        <v>825</v>
      </c>
      <c r="D48" s="275" t="s">
        <v>194</v>
      </c>
    </row>
    <row r="49" spans="1:4" x14ac:dyDescent="0.25">
      <c r="A49" s="277">
        <v>126501</v>
      </c>
      <c r="B49" s="275" t="s">
        <v>415</v>
      </c>
      <c r="C49" s="275" t="s">
        <v>822</v>
      </c>
      <c r="D49" s="275" t="s">
        <v>194</v>
      </c>
    </row>
    <row r="50" spans="1:4" x14ac:dyDescent="0.25">
      <c r="A50" s="277">
        <v>199537</v>
      </c>
      <c r="B50" s="275" t="s">
        <v>453</v>
      </c>
      <c r="C50" s="275" t="s">
        <v>823</v>
      </c>
      <c r="D50" s="275" t="s">
        <v>194</v>
      </c>
    </row>
    <row r="51" spans="1:4" x14ac:dyDescent="0.25">
      <c r="A51" s="277">
        <v>126795</v>
      </c>
      <c r="B51" s="275" t="s">
        <v>737</v>
      </c>
      <c r="C51" s="275" t="s">
        <v>277</v>
      </c>
      <c r="D51" s="275" t="s">
        <v>194</v>
      </c>
    </row>
    <row r="52" spans="1:4" x14ac:dyDescent="0.25">
      <c r="A52" s="277">
        <v>199503</v>
      </c>
      <c r="B52" s="275" t="s">
        <v>737</v>
      </c>
      <c r="C52" s="275" t="s">
        <v>267</v>
      </c>
      <c r="D52" s="275" t="s">
        <v>194</v>
      </c>
    </row>
    <row r="53" spans="1:4" x14ac:dyDescent="0.25">
      <c r="A53" s="277">
        <v>126652</v>
      </c>
      <c r="B53" s="275" t="s">
        <v>766</v>
      </c>
      <c r="C53" s="275" t="s">
        <v>270</v>
      </c>
      <c r="D53" s="275" t="s">
        <v>194</v>
      </c>
    </row>
    <row r="54" spans="1:4" x14ac:dyDescent="0.25">
      <c r="A54" s="277">
        <v>126796</v>
      </c>
      <c r="B54" s="275" t="s">
        <v>350</v>
      </c>
      <c r="C54" s="275" t="s">
        <v>277</v>
      </c>
      <c r="D54" s="275" t="s">
        <v>194</v>
      </c>
    </row>
    <row r="55" spans="1:4" x14ac:dyDescent="0.25">
      <c r="A55" s="277">
        <v>126744</v>
      </c>
      <c r="B55" s="275" t="s">
        <v>425</v>
      </c>
      <c r="C55" s="275" t="s">
        <v>274</v>
      </c>
      <c r="D55" s="275" t="s">
        <v>194</v>
      </c>
    </row>
    <row r="56" spans="1:4" x14ac:dyDescent="0.25">
      <c r="A56" s="277">
        <v>126462</v>
      </c>
      <c r="B56" s="275" t="s">
        <v>531</v>
      </c>
      <c r="C56" s="275" t="s">
        <v>266</v>
      </c>
      <c r="D56" s="275" t="s">
        <v>194</v>
      </c>
    </row>
    <row r="57" spans="1:4" x14ac:dyDescent="0.25">
      <c r="A57" s="277">
        <v>126339</v>
      </c>
      <c r="B57" s="275" t="s">
        <v>487</v>
      </c>
      <c r="C57" s="275" t="s">
        <v>265</v>
      </c>
      <c r="D57" s="275" t="s">
        <v>194</v>
      </c>
    </row>
    <row r="58" spans="1:4" x14ac:dyDescent="0.25">
      <c r="A58" s="277">
        <v>126463</v>
      </c>
      <c r="B58" s="275" t="s">
        <v>532</v>
      </c>
      <c r="C58" s="275" t="s">
        <v>266</v>
      </c>
      <c r="D58" s="275" t="s">
        <v>194</v>
      </c>
    </row>
    <row r="59" spans="1:4" x14ac:dyDescent="0.25">
      <c r="A59" s="277">
        <v>126340</v>
      </c>
      <c r="B59" s="275" t="s">
        <v>695</v>
      </c>
      <c r="C59" s="275" t="s">
        <v>265</v>
      </c>
      <c r="D59" s="275" t="s">
        <v>194</v>
      </c>
    </row>
    <row r="60" spans="1:4" x14ac:dyDescent="0.25">
      <c r="A60" s="277">
        <v>126464</v>
      </c>
      <c r="B60" s="275" t="s">
        <v>542</v>
      </c>
      <c r="C60" s="275" t="s">
        <v>267</v>
      </c>
      <c r="D60" s="275" t="s">
        <v>194</v>
      </c>
    </row>
    <row r="61" spans="1:4" x14ac:dyDescent="0.25">
      <c r="A61" s="277">
        <v>126747</v>
      </c>
      <c r="B61" s="275" t="s">
        <v>441</v>
      </c>
      <c r="C61" s="275" t="s">
        <v>275</v>
      </c>
      <c r="D61" s="275" t="s">
        <v>194</v>
      </c>
    </row>
    <row r="62" spans="1:4" x14ac:dyDescent="0.25">
      <c r="A62" s="277">
        <v>126369</v>
      </c>
      <c r="B62" s="275" t="s">
        <v>697</v>
      </c>
      <c r="C62" s="275" t="s">
        <v>830</v>
      </c>
      <c r="D62" s="275" t="s">
        <v>194</v>
      </c>
    </row>
    <row r="63" spans="1:4" x14ac:dyDescent="0.25">
      <c r="A63" s="277">
        <v>126264</v>
      </c>
      <c r="B63" s="275" t="s">
        <v>279</v>
      </c>
      <c r="C63" s="275" t="s">
        <v>828</v>
      </c>
      <c r="D63" s="275" t="s">
        <v>194</v>
      </c>
    </row>
    <row r="64" spans="1:4" x14ac:dyDescent="0.25">
      <c r="A64" s="277">
        <v>126745</v>
      </c>
      <c r="B64" s="275" t="s">
        <v>442</v>
      </c>
      <c r="C64" s="275" t="s">
        <v>275</v>
      </c>
      <c r="D64" s="275" t="s">
        <v>194</v>
      </c>
    </row>
    <row r="65" spans="1:4" x14ac:dyDescent="0.25">
      <c r="A65" s="277">
        <v>126502</v>
      </c>
      <c r="B65" s="275" t="s">
        <v>416</v>
      </c>
      <c r="C65" s="275" t="s">
        <v>822</v>
      </c>
      <c r="D65" s="275" t="s">
        <v>194</v>
      </c>
    </row>
    <row r="66" spans="1:4" x14ac:dyDescent="0.25">
      <c r="A66" s="277">
        <v>126326</v>
      </c>
      <c r="B66" s="275" t="s">
        <v>687</v>
      </c>
      <c r="C66" s="275" t="s">
        <v>263</v>
      </c>
      <c r="D66" s="275" t="s">
        <v>194</v>
      </c>
    </row>
    <row r="67" spans="1:4" x14ac:dyDescent="0.25">
      <c r="A67" s="277">
        <v>126434</v>
      </c>
      <c r="B67" s="275" t="s">
        <v>728</v>
      </c>
      <c r="C67" s="275" t="s">
        <v>826</v>
      </c>
      <c r="D67" s="275" t="s">
        <v>194</v>
      </c>
    </row>
    <row r="68" spans="1:4" x14ac:dyDescent="0.25">
      <c r="A68" s="277">
        <v>126746</v>
      </c>
      <c r="B68" s="275" t="s">
        <v>443</v>
      </c>
      <c r="C68" s="275" t="s">
        <v>275</v>
      </c>
      <c r="D68" s="275" t="s">
        <v>194</v>
      </c>
    </row>
    <row r="69" spans="1:4" x14ac:dyDescent="0.25">
      <c r="A69" s="277">
        <v>126370</v>
      </c>
      <c r="B69" s="275" t="s">
        <v>394</v>
      </c>
      <c r="C69" s="275" t="s">
        <v>830</v>
      </c>
      <c r="D69" s="275" t="s">
        <v>194</v>
      </c>
    </row>
    <row r="70" spans="1:4" x14ac:dyDescent="0.25">
      <c r="A70" s="277">
        <v>199530</v>
      </c>
      <c r="B70" s="275" t="s">
        <v>454</v>
      </c>
      <c r="C70" s="275" t="s">
        <v>823</v>
      </c>
      <c r="D70" s="275" t="s">
        <v>194</v>
      </c>
    </row>
    <row r="71" spans="1:4" x14ac:dyDescent="0.25">
      <c r="A71" s="277">
        <v>126371</v>
      </c>
      <c r="B71" s="275" t="s">
        <v>698</v>
      </c>
      <c r="C71" s="275" t="s">
        <v>830</v>
      </c>
      <c r="D71" s="275" t="s">
        <v>194</v>
      </c>
    </row>
    <row r="72" spans="1:4" x14ac:dyDescent="0.25">
      <c r="A72" s="277">
        <v>126706</v>
      </c>
      <c r="B72" s="275" t="s">
        <v>575</v>
      </c>
      <c r="C72" s="275" t="s">
        <v>260</v>
      </c>
      <c r="D72" s="275" t="s">
        <v>194</v>
      </c>
    </row>
    <row r="73" spans="1:4" x14ac:dyDescent="0.25">
      <c r="A73" s="277">
        <v>126707</v>
      </c>
      <c r="B73" s="275" t="s">
        <v>576</v>
      </c>
      <c r="C73" s="275" t="s">
        <v>260</v>
      </c>
      <c r="D73" s="275" t="s">
        <v>194</v>
      </c>
    </row>
    <row r="74" spans="1:4" x14ac:dyDescent="0.25">
      <c r="A74" s="277">
        <v>126341</v>
      </c>
      <c r="B74" s="275" t="s">
        <v>475</v>
      </c>
      <c r="C74" s="275" t="s">
        <v>264</v>
      </c>
      <c r="D74" s="275" t="s">
        <v>194</v>
      </c>
    </row>
    <row r="75" spans="1:4" x14ac:dyDescent="0.25">
      <c r="A75" s="277">
        <v>126342</v>
      </c>
      <c r="B75" s="275" t="s">
        <v>488</v>
      </c>
      <c r="C75" s="275" t="s">
        <v>265</v>
      </c>
      <c r="D75" s="275" t="s">
        <v>194</v>
      </c>
    </row>
    <row r="76" spans="1:4" x14ac:dyDescent="0.25">
      <c r="A76" s="277">
        <v>126465</v>
      </c>
      <c r="B76" s="275" t="s">
        <v>735</v>
      </c>
      <c r="C76" s="275" t="s">
        <v>267</v>
      </c>
      <c r="D76" s="275" t="s">
        <v>194</v>
      </c>
    </row>
    <row r="77" spans="1:4" x14ac:dyDescent="0.25">
      <c r="A77" s="277">
        <v>126305</v>
      </c>
      <c r="B77" s="275" t="s">
        <v>831</v>
      </c>
      <c r="C77" s="275" t="s">
        <v>824</v>
      </c>
      <c r="D77" s="275" t="s">
        <v>194</v>
      </c>
    </row>
    <row r="78" spans="1:4" x14ac:dyDescent="0.25">
      <c r="A78" s="277">
        <v>126748</v>
      </c>
      <c r="B78" s="275" t="s">
        <v>444</v>
      </c>
      <c r="C78" s="275" t="s">
        <v>275</v>
      </c>
      <c r="D78" s="275" t="s">
        <v>194</v>
      </c>
    </row>
    <row r="79" spans="1:4" x14ac:dyDescent="0.25">
      <c r="A79" s="277">
        <v>126283</v>
      </c>
      <c r="B79" s="275" t="s">
        <v>378</v>
      </c>
      <c r="C79" s="275" t="s">
        <v>824</v>
      </c>
      <c r="D79" s="275" t="s">
        <v>194</v>
      </c>
    </row>
    <row r="80" spans="1:4" x14ac:dyDescent="0.25">
      <c r="A80" s="277">
        <v>126797</v>
      </c>
      <c r="B80" s="275" t="s">
        <v>832</v>
      </c>
      <c r="C80" s="275" t="s">
        <v>277</v>
      </c>
      <c r="D80" s="275" t="s">
        <v>194</v>
      </c>
    </row>
    <row r="81" spans="1:4" x14ac:dyDescent="0.25">
      <c r="A81" s="277">
        <v>126435</v>
      </c>
      <c r="B81" s="275" t="s">
        <v>729</v>
      </c>
      <c r="C81" s="275" t="s">
        <v>826</v>
      </c>
      <c r="D81" s="275" t="s">
        <v>194</v>
      </c>
    </row>
    <row r="82" spans="1:4" x14ac:dyDescent="0.25">
      <c r="A82" s="277">
        <v>126343</v>
      </c>
      <c r="B82" s="275" t="s">
        <v>489</v>
      </c>
      <c r="C82" s="275" t="s">
        <v>265</v>
      </c>
      <c r="D82" s="275" t="s">
        <v>194</v>
      </c>
    </row>
    <row r="83" spans="1:4" x14ac:dyDescent="0.25">
      <c r="A83" s="277">
        <v>126466</v>
      </c>
      <c r="B83" s="275" t="s">
        <v>732</v>
      </c>
      <c r="C83" s="275" t="s">
        <v>266</v>
      </c>
      <c r="D83" s="275" t="s">
        <v>194</v>
      </c>
    </row>
    <row r="84" spans="1:4" x14ac:dyDescent="0.25">
      <c r="A84" s="277">
        <v>126622</v>
      </c>
      <c r="B84" s="275" t="s">
        <v>336</v>
      </c>
      <c r="C84" s="275" t="s">
        <v>269</v>
      </c>
      <c r="D84" s="275" t="s">
        <v>194</v>
      </c>
    </row>
    <row r="85" spans="1:4" x14ac:dyDescent="0.25">
      <c r="A85" s="277">
        <v>126514</v>
      </c>
      <c r="B85" s="275" t="s">
        <v>293</v>
      </c>
      <c r="C85" s="275" t="s">
        <v>833</v>
      </c>
      <c r="D85" s="275" t="s">
        <v>194</v>
      </c>
    </row>
    <row r="86" spans="1:4" x14ac:dyDescent="0.25">
      <c r="A86" s="277">
        <v>126515</v>
      </c>
      <c r="B86" s="275" t="s">
        <v>294</v>
      </c>
      <c r="C86" s="275" t="s">
        <v>833</v>
      </c>
      <c r="D86" s="275" t="s">
        <v>194</v>
      </c>
    </row>
    <row r="87" spans="1:4" x14ac:dyDescent="0.25">
      <c r="A87" s="277">
        <v>126653</v>
      </c>
      <c r="B87" s="275" t="s">
        <v>558</v>
      </c>
      <c r="C87" s="275" t="s">
        <v>270</v>
      </c>
      <c r="D87" s="275" t="s">
        <v>194</v>
      </c>
    </row>
    <row r="88" spans="1:4" x14ac:dyDescent="0.25">
      <c r="A88" s="277">
        <v>126284</v>
      </c>
      <c r="B88" s="275" t="s">
        <v>379</v>
      </c>
      <c r="C88" s="275" t="s">
        <v>824</v>
      </c>
      <c r="D88" s="275" t="s">
        <v>194</v>
      </c>
    </row>
    <row r="89" spans="1:4" x14ac:dyDescent="0.25">
      <c r="A89" s="277">
        <v>126749</v>
      </c>
      <c r="B89" s="275" t="s">
        <v>426</v>
      </c>
      <c r="C89" s="275" t="s">
        <v>274</v>
      </c>
      <c r="D89" s="275" t="s">
        <v>194</v>
      </c>
    </row>
    <row r="90" spans="1:4" x14ac:dyDescent="0.25">
      <c r="A90" s="277">
        <v>126415</v>
      </c>
      <c r="B90" s="275" t="s">
        <v>603</v>
      </c>
      <c r="C90" s="275" t="s">
        <v>820</v>
      </c>
      <c r="D90" s="275" t="s">
        <v>194</v>
      </c>
    </row>
    <row r="91" spans="1:4" x14ac:dyDescent="0.25">
      <c r="A91" s="277">
        <v>126516</v>
      </c>
      <c r="B91" s="275" t="s">
        <v>747</v>
      </c>
      <c r="C91" s="275" t="s">
        <v>833</v>
      </c>
      <c r="D91" s="275" t="s">
        <v>194</v>
      </c>
    </row>
    <row r="92" spans="1:4" x14ac:dyDescent="0.25">
      <c r="A92" s="277">
        <v>126285</v>
      </c>
      <c r="B92" s="275" t="s">
        <v>380</v>
      </c>
      <c r="C92" s="275" t="s">
        <v>824</v>
      </c>
      <c r="D92" s="275" t="s">
        <v>194</v>
      </c>
    </row>
    <row r="93" spans="1:4" x14ac:dyDescent="0.25">
      <c r="A93" s="277">
        <v>126372</v>
      </c>
      <c r="B93" s="275" t="s">
        <v>395</v>
      </c>
      <c r="C93" s="275" t="s">
        <v>830</v>
      </c>
      <c r="D93" s="275" t="s">
        <v>194</v>
      </c>
    </row>
    <row r="94" spans="1:4" x14ac:dyDescent="0.25">
      <c r="A94" s="277">
        <v>126503</v>
      </c>
      <c r="B94" s="275" t="s">
        <v>417</v>
      </c>
      <c r="C94" s="275" t="s">
        <v>822</v>
      </c>
      <c r="D94" s="275" t="s">
        <v>194</v>
      </c>
    </row>
    <row r="95" spans="1:4" x14ac:dyDescent="0.25">
      <c r="A95" s="277">
        <v>126777</v>
      </c>
      <c r="B95" s="275" t="s">
        <v>704</v>
      </c>
      <c r="C95" s="275" t="s">
        <v>830</v>
      </c>
      <c r="D95" s="275" t="s">
        <v>194</v>
      </c>
    </row>
    <row r="96" spans="1:4" x14ac:dyDescent="0.25">
      <c r="A96" s="277">
        <v>126504</v>
      </c>
      <c r="B96" s="275" t="s">
        <v>396</v>
      </c>
      <c r="C96" s="275" t="s">
        <v>822</v>
      </c>
      <c r="D96" s="275" t="s">
        <v>194</v>
      </c>
    </row>
    <row r="97" spans="1:4" x14ac:dyDescent="0.25">
      <c r="A97" s="277">
        <v>126725</v>
      </c>
      <c r="B97" s="275" t="s">
        <v>396</v>
      </c>
      <c r="C97" s="275" t="s">
        <v>273</v>
      </c>
      <c r="D97" s="275" t="s">
        <v>194</v>
      </c>
    </row>
    <row r="98" spans="1:4" x14ac:dyDescent="0.25">
      <c r="A98" s="277">
        <v>126750</v>
      </c>
      <c r="B98" s="275" t="s">
        <v>445</v>
      </c>
      <c r="C98" s="275" t="s">
        <v>275</v>
      </c>
      <c r="D98" s="275" t="s">
        <v>194</v>
      </c>
    </row>
    <row r="99" spans="1:4" x14ac:dyDescent="0.25">
      <c r="A99" s="277">
        <v>126726</v>
      </c>
      <c r="B99" s="275" t="s">
        <v>590</v>
      </c>
      <c r="C99" s="275" t="s">
        <v>273</v>
      </c>
      <c r="D99" s="275" t="s">
        <v>194</v>
      </c>
    </row>
    <row r="100" spans="1:4" x14ac:dyDescent="0.25">
      <c r="A100" s="277">
        <v>126654</v>
      </c>
      <c r="B100" s="275" t="s">
        <v>772</v>
      </c>
      <c r="C100" s="275" t="s">
        <v>272</v>
      </c>
      <c r="D100" s="275" t="s">
        <v>194</v>
      </c>
    </row>
    <row r="101" spans="1:4" x14ac:dyDescent="0.25">
      <c r="A101" s="277">
        <v>126798</v>
      </c>
      <c r="B101" s="275" t="s">
        <v>351</v>
      </c>
      <c r="C101" s="275" t="s">
        <v>277</v>
      </c>
      <c r="D101" s="275" t="s">
        <v>194</v>
      </c>
    </row>
    <row r="102" spans="1:4" x14ac:dyDescent="0.25">
      <c r="A102" s="277">
        <v>126751</v>
      </c>
      <c r="B102" s="275" t="s">
        <v>427</v>
      </c>
      <c r="C102" s="275" t="s">
        <v>274</v>
      </c>
      <c r="D102" s="275" t="s">
        <v>194</v>
      </c>
    </row>
    <row r="103" spans="1:4" x14ac:dyDescent="0.25">
      <c r="A103" s="277">
        <v>126598</v>
      </c>
      <c r="B103" s="275" t="s">
        <v>752</v>
      </c>
      <c r="C103" s="275" t="s">
        <v>821</v>
      </c>
      <c r="D103" s="275" t="s">
        <v>194</v>
      </c>
    </row>
    <row r="104" spans="1:4" x14ac:dyDescent="0.25">
      <c r="A104" s="277">
        <v>126682</v>
      </c>
      <c r="B104" s="275" t="s">
        <v>616</v>
      </c>
      <c r="C104" s="275" t="s">
        <v>819</v>
      </c>
      <c r="D104" s="275" t="s">
        <v>194</v>
      </c>
    </row>
    <row r="105" spans="1:4" x14ac:dyDescent="0.25">
      <c r="A105" s="277">
        <v>126799</v>
      </c>
      <c r="B105" s="275" t="s">
        <v>834</v>
      </c>
      <c r="C105" s="275" t="s">
        <v>277</v>
      </c>
      <c r="D105" s="275" t="s">
        <v>194</v>
      </c>
    </row>
    <row r="106" spans="1:4" x14ac:dyDescent="0.25">
      <c r="A106" s="277">
        <v>126517</v>
      </c>
      <c r="B106" s="275" t="s">
        <v>295</v>
      </c>
      <c r="C106" s="275" t="s">
        <v>833</v>
      </c>
      <c r="D106" s="275" t="s">
        <v>194</v>
      </c>
    </row>
    <row r="107" spans="1:4" x14ac:dyDescent="0.25">
      <c r="A107" s="277">
        <v>126286</v>
      </c>
      <c r="B107" s="275" t="s">
        <v>381</v>
      </c>
      <c r="C107" s="275" t="s">
        <v>824</v>
      </c>
      <c r="D107" s="275" t="s">
        <v>194</v>
      </c>
    </row>
    <row r="108" spans="1:4" x14ac:dyDescent="0.25">
      <c r="A108" s="277">
        <v>500676</v>
      </c>
      <c r="B108" s="275" t="s">
        <v>835</v>
      </c>
      <c r="C108" s="275" t="s">
        <v>277</v>
      </c>
      <c r="D108" s="275" t="s">
        <v>194</v>
      </c>
    </row>
    <row r="109" spans="1:4" x14ac:dyDescent="0.25">
      <c r="A109" s="277">
        <v>126655</v>
      </c>
      <c r="B109" s="275" t="s">
        <v>568</v>
      </c>
      <c r="C109" s="275" t="s">
        <v>272</v>
      </c>
      <c r="D109" s="275" t="s">
        <v>194</v>
      </c>
    </row>
    <row r="110" spans="1:4" x14ac:dyDescent="0.25">
      <c r="A110" s="277">
        <v>126800</v>
      </c>
      <c r="B110" s="275" t="s">
        <v>836</v>
      </c>
      <c r="C110" s="275" t="s">
        <v>277</v>
      </c>
      <c r="D110" s="275" t="s">
        <v>194</v>
      </c>
    </row>
    <row r="111" spans="1:4" x14ac:dyDescent="0.25">
      <c r="A111" s="277">
        <v>126624</v>
      </c>
      <c r="B111" s="275" t="s">
        <v>337</v>
      </c>
      <c r="C111" s="275" t="s">
        <v>269</v>
      </c>
      <c r="D111" s="275" t="s">
        <v>194</v>
      </c>
    </row>
    <row r="112" spans="1:4" x14ac:dyDescent="0.25">
      <c r="A112" s="277">
        <v>126287</v>
      </c>
      <c r="B112" s="275" t="s">
        <v>382</v>
      </c>
      <c r="C112" s="275" t="s">
        <v>824</v>
      </c>
      <c r="D112" s="275" t="s">
        <v>194</v>
      </c>
    </row>
    <row r="113" spans="1:4" x14ac:dyDescent="0.25">
      <c r="A113" s="277">
        <v>126518</v>
      </c>
      <c r="B113" s="275" t="s">
        <v>296</v>
      </c>
      <c r="C113" s="275" t="s">
        <v>833</v>
      </c>
      <c r="D113" s="275" t="s">
        <v>194</v>
      </c>
    </row>
    <row r="114" spans="1:4" x14ac:dyDescent="0.25">
      <c r="A114" s="277">
        <v>126625</v>
      </c>
      <c r="B114" s="275" t="s">
        <v>326</v>
      </c>
      <c r="C114" s="275" t="s">
        <v>268</v>
      </c>
      <c r="D114" s="275" t="s">
        <v>194</v>
      </c>
    </row>
    <row r="115" spans="1:4" x14ac:dyDescent="0.25">
      <c r="A115" s="277">
        <v>126626</v>
      </c>
      <c r="B115" s="275" t="s">
        <v>338</v>
      </c>
      <c r="C115" s="275" t="s">
        <v>269</v>
      </c>
      <c r="D115" s="275" t="s">
        <v>194</v>
      </c>
    </row>
    <row r="116" spans="1:4" x14ac:dyDescent="0.25">
      <c r="A116" s="277">
        <v>126309</v>
      </c>
      <c r="B116" s="275" t="s">
        <v>455</v>
      </c>
      <c r="C116" s="275" t="s">
        <v>823</v>
      </c>
      <c r="D116" s="275" t="s">
        <v>194</v>
      </c>
    </row>
    <row r="117" spans="1:4" x14ac:dyDescent="0.25">
      <c r="A117" s="277">
        <v>126265</v>
      </c>
      <c r="B117" s="275" t="s">
        <v>280</v>
      </c>
      <c r="C117" s="275" t="s">
        <v>828</v>
      </c>
      <c r="D117" s="275" t="s">
        <v>194</v>
      </c>
    </row>
    <row r="118" spans="1:4" x14ac:dyDescent="0.25">
      <c r="A118" s="277">
        <v>126327</v>
      </c>
      <c r="B118" s="275" t="s">
        <v>469</v>
      </c>
      <c r="C118" s="275" t="s">
        <v>263</v>
      </c>
      <c r="D118" s="275" t="s">
        <v>194</v>
      </c>
    </row>
    <row r="119" spans="1:4" x14ac:dyDescent="0.25">
      <c r="A119" s="277">
        <v>126656</v>
      </c>
      <c r="B119" s="275" t="s">
        <v>773</v>
      </c>
      <c r="C119" s="275" t="s">
        <v>272</v>
      </c>
      <c r="D119" s="275" t="s">
        <v>194</v>
      </c>
    </row>
    <row r="120" spans="1:4" x14ac:dyDescent="0.25">
      <c r="A120" s="277">
        <v>199526</v>
      </c>
      <c r="B120" s="275" t="s">
        <v>804</v>
      </c>
      <c r="C120" s="275" t="s">
        <v>275</v>
      </c>
      <c r="D120" s="275" t="s">
        <v>194</v>
      </c>
    </row>
    <row r="121" spans="1:4" x14ac:dyDescent="0.25">
      <c r="A121" s="277">
        <v>126627</v>
      </c>
      <c r="B121" s="275" t="s">
        <v>757</v>
      </c>
      <c r="C121" s="275" t="s">
        <v>268</v>
      </c>
      <c r="D121" s="275" t="s">
        <v>194</v>
      </c>
    </row>
    <row r="122" spans="1:4" x14ac:dyDescent="0.25">
      <c r="A122" s="277">
        <v>126467</v>
      </c>
      <c r="B122" s="275" t="s">
        <v>733</v>
      </c>
      <c r="C122" s="275" t="s">
        <v>266</v>
      </c>
      <c r="D122" s="275" t="s">
        <v>194</v>
      </c>
    </row>
    <row r="123" spans="1:4" x14ac:dyDescent="0.25">
      <c r="A123" s="277">
        <v>500677</v>
      </c>
      <c r="B123" s="275" t="s">
        <v>796</v>
      </c>
      <c r="C123" s="275" t="s">
        <v>273</v>
      </c>
      <c r="D123" s="275" t="s">
        <v>194</v>
      </c>
    </row>
    <row r="124" spans="1:4" ht="26.25" x14ac:dyDescent="0.25">
      <c r="A124" s="277">
        <v>126657</v>
      </c>
      <c r="B124" s="275" t="s">
        <v>837</v>
      </c>
      <c r="C124" s="275" t="s">
        <v>271</v>
      </c>
      <c r="D124" s="275" t="s">
        <v>194</v>
      </c>
    </row>
    <row r="125" spans="1:4" x14ac:dyDescent="0.25">
      <c r="A125" s="277">
        <v>126328</v>
      </c>
      <c r="B125" s="275" t="s">
        <v>470</v>
      </c>
      <c r="C125" s="275" t="s">
        <v>263</v>
      </c>
      <c r="D125" s="275" t="s">
        <v>194</v>
      </c>
    </row>
    <row r="126" spans="1:4" x14ac:dyDescent="0.25">
      <c r="A126" s="277">
        <v>126802</v>
      </c>
      <c r="B126" s="275" t="s">
        <v>361</v>
      </c>
      <c r="C126" s="275" t="s">
        <v>278</v>
      </c>
      <c r="D126" s="275" t="s">
        <v>194</v>
      </c>
    </row>
    <row r="127" spans="1:4" ht="26.25" x14ac:dyDescent="0.25">
      <c r="A127" s="277">
        <v>199541</v>
      </c>
      <c r="B127" s="275" t="s">
        <v>838</v>
      </c>
      <c r="C127" s="275" t="s">
        <v>260</v>
      </c>
      <c r="D127" s="275" t="s">
        <v>194</v>
      </c>
    </row>
    <row r="128" spans="1:4" x14ac:dyDescent="0.25">
      <c r="A128" s="277">
        <v>126344</v>
      </c>
      <c r="B128" s="275" t="s">
        <v>476</v>
      </c>
      <c r="C128" s="275" t="s">
        <v>264</v>
      </c>
      <c r="D128" s="275" t="s">
        <v>194</v>
      </c>
    </row>
    <row r="129" spans="1:4" x14ac:dyDescent="0.25">
      <c r="A129" s="277">
        <v>126345</v>
      </c>
      <c r="B129" s="275" t="s">
        <v>477</v>
      </c>
      <c r="C129" s="275" t="s">
        <v>264</v>
      </c>
      <c r="D129" s="275" t="s">
        <v>194</v>
      </c>
    </row>
    <row r="130" spans="1:4" x14ac:dyDescent="0.25">
      <c r="A130" s="277">
        <v>126519</v>
      </c>
      <c r="B130" s="275" t="s">
        <v>748</v>
      </c>
      <c r="C130" s="275" t="s">
        <v>833</v>
      </c>
      <c r="D130" s="275" t="s">
        <v>194</v>
      </c>
    </row>
    <row r="131" spans="1:4" x14ac:dyDescent="0.25">
      <c r="A131" s="277">
        <v>126373</v>
      </c>
      <c r="B131" s="275" t="s">
        <v>699</v>
      </c>
      <c r="C131" s="275" t="s">
        <v>830</v>
      </c>
      <c r="D131" s="275" t="s">
        <v>194</v>
      </c>
    </row>
    <row r="132" spans="1:4" x14ac:dyDescent="0.25">
      <c r="A132" s="277">
        <v>126708</v>
      </c>
      <c r="B132" s="275" t="s">
        <v>577</v>
      </c>
      <c r="C132" s="275" t="s">
        <v>260</v>
      </c>
      <c r="D132" s="275" t="s">
        <v>194</v>
      </c>
    </row>
    <row r="133" spans="1:4" x14ac:dyDescent="0.25">
      <c r="A133" s="277">
        <v>126752</v>
      </c>
      <c r="B133" s="275" t="s">
        <v>446</v>
      </c>
      <c r="C133" s="275" t="s">
        <v>275</v>
      </c>
      <c r="D133" s="275" t="s">
        <v>194</v>
      </c>
    </row>
    <row r="134" spans="1:4" x14ac:dyDescent="0.25">
      <c r="A134" s="277">
        <v>126346</v>
      </c>
      <c r="B134" s="275" t="s">
        <v>478</v>
      </c>
      <c r="C134" s="275" t="s">
        <v>264</v>
      </c>
      <c r="D134" s="275" t="s">
        <v>194</v>
      </c>
    </row>
    <row r="135" spans="1:4" x14ac:dyDescent="0.25">
      <c r="A135" s="277">
        <v>126658</v>
      </c>
      <c r="B135" s="275" t="s">
        <v>560</v>
      </c>
      <c r="C135" s="275" t="s">
        <v>271</v>
      </c>
      <c r="D135" s="275" t="s">
        <v>194</v>
      </c>
    </row>
    <row r="136" spans="1:4" x14ac:dyDescent="0.25">
      <c r="A136" s="277">
        <v>126417</v>
      </c>
      <c r="B136" s="275" t="s">
        <v>604</v>
      </c>
      <c r="C136" s="275" t="s">
        <v>820</v>
      </c>
      <c r="D136" s="275" t="s">
        <v>194</v>
      </c>
    </row>
    <row r="137" spans="1:4" x14ac:dyDescent="0.25">
      <c r="A137" s="277">
        <v>126418</v>
      </c>
      <c r="B137" s="275" t="s">
        <v>605</v>
      </c>
      <c r="C137" s="275" t="s">
        <v>820</v>
      </c>
      <c r="D137" s="275" t="s">
        <v>194</v>
      </c>
    </row>
    <row r="138" spans="1:4" x14ac:dyDescent="0.25">
      <c r="A138" s="277">
        <v>126419</v>
      </c>
      <c r="B138" s="275" t="s">
        <v>606</v>
      </c>
      <c r="C138" s="275" t="s">
        <v>820</v>
      </c>
      <c r="D138" s="275" t="s">
        <v>194</v>
      </c>
    </row>
    <row r="139" spans="1:4" x14ac:dyDescent="0.25">
      <c r="A139" s="277">
        <v>126659</v>
      </c>
      <c r="B139" s="275" t="s">
        <v>559</v>
      </c>
      <c r="C139" s="275" t="s">
        <v>270</v>
      </c>
      <c r="D139" s="275" t="s">
        <v>194</v>
      </c>
    </row>
    <row r="140" spans="1:4" x14ac:dyDescent="0.25">
      <c r="A140" s="277">
        <v>126288</v>
      </c>
      <c r="B140" s="275" t="s">
        <v>667</v>
      </c>
      <c r="C140" s="275" t="s">
        <v>824</v>
      </c>
      <c r="D140" s="275" t="s">
        <v>194</v>
      </c>
    </row>
    <row r="141" spans="1:4" x14ac:dyDescent="0.25">
      <c r="A141" s="277">
        <v>199517</v>
      </c>
      <c r="B141" s="275" t="s">
        <v>800</v>
      </c>
      <c r="C141" s="275" t="s">
        <v>273</v>
      </c>
      <c r="D141" s="275" t="s">
        <v>194</v>
      </c>
    </row>
    <row r="142" spans="1:4" x14ac:dyDescent="0.25">
      <c r="A142" s="277">
        <v>126520</v>
      </c>
      <c r="B142" s="275" t="s">
        <v>749</v>
      </c>
      <c r="C142" s="275" t="s">
        <v>833</v>
      </c>
      <c r="D142" s="275" t="s">
        <v>194</v>
      </c>
    </row>
    <row r="143" spans="1:4" x14ac:dyDescent="0.25">
      <c r="A143" s="277">
        <v>126628</v>
      </c>
      <c r="B143" s="275" t="s">
        <v>760</v>
      </c>
      <c r="C143" s="275" t="s">
        <v>268</v>
      </c>
      <c r="D143" s="275" t="s">
        <v>194</v>
      </c>
    </row>
    <row r="144" spans="1:4" x14ac:dyDescent="0.25">
      <c r="A144" s="277">
        <v>126374</v>
      </c>
      <c r="B144" s="275" t="s">
        <v>700</v>
      </c>
      <c r="C144" s="275" t="s">
        <v>830</v>
      </c>
      <c r="D144" s="275" t="s">
        <v>194</v>
      </c>
    </row>
    <row r="145" spans="1:4" x14ac:dyDescent="0.25">
      <c r="A145" s="277">
        <v>126640</v>
      </c>
      <c r="B145" s="275" t="s">
        <v>327</v>
      </c>
      <c r="C145" s="275" t="s">
        <v>268</v>
      </c>
      <c r="D145" s="275" t="s">
        <v>194</v>
      </c>
    </row>
    <row r="146" spans="1:4" x14ac:dyDescent="0.25">
      <c r="A146" s="277">
        <v>199501</v>
      </c>
      <c r="B146" s="275" t="s">
        <v>743</v>
      </c>
      <c r="C146" s="275" t="s">
        <v>267</v>
      </c>
      <c r="D146" s="275" t="s">
        <v>194</v>
      </c>
    </row>
    <row r="147" spans="1:4" x14ac:dyDescent="0.25">
      <c r="A147" s="277">
        <v>199505</v>
      </c>
      <c r="B147" s="275" t="s">
        <v>543</v>
      </c>
      <c r="C147" s="275" t="s">
        <v>267</v>
      </c>
      <c r="D147" s="275" t="s">
        <v>194</v>
      </c>
    </row>
    <row r="148" spans="1:4" x14ac:dyDescent="0.25">
      <c r="A148" s="277">
        <v>126468</v>
      </c>
      <c r="B148" s="275" t="s">
        <v>544</v>
      </c>
      <c r="C148" s="275" t="s">
        <v>267</v>
      </c>
      <c r="D148" s="275" t="s">
        <v>194</v>
      </c>
    </row>
    <row r="149" spans="1:4" x14ac:dyDescent="0.25">
      <c r="A149" s="277">
        <v>126436</v>
      </c>
      <c r="B149" s="275" t="s">
        <v>511</v>
      </c>
      <c r="C149" s="275" t="s">
        <v>826</v>
      </c>
      <c r="D149" s="275" t="s">
        <v>194</v>
      </c>
    </row>
    <row r="150" spans="1:4" x14ac:dyDescent="0.25">
      <c r="A150" s="277">
        <v>126375</v>
      </c>
      <c r="B150" s="275" t="s">
        <v>403</v>
      </c>
      <c r="C150" s="275" t="s">
        <v>839</v>
      </c>
      <c r="D150" s="275" t="s">
        <v>194</v>
      </c>
    </row>
    <row r="151" spans="1:4" x14ac:dyDescent="0.25">
      <c r="A151" s="277">
        <v>126753</v>
      </c>
      <c r="B151" s="275" t="s">
        <v>428</v>
      </c>
      <c r="C151" s="275" t="s">
        <v>274</v>
      </c>
      <c r="D151" s="275" t="s">
        <v>194</v>
      </c>
    </row>
    <row r="152" spans="1:4" x14ac:dyDescent="0.25">
      <c r="A152" s="277">
        <v>126397</v>
      </c>
      <c r="B152" s="275" t="s">
        <v>709</v>
      </c>
      <c r="C152" s="275" t="s">
        <v>825</v>
      </c>
      <c r="D152" s="275" t="s">
        <v>194</v>
      </c>
    </row>
    <row r="153" spans="1:4" x14ac:dyDescent="0.25">
      <c r="A153" s="277">
        <v>500678</v>
      </c>
      <c r="B153" s="275" t="s">
        <v>671</v>
      </c>
      <c r="C153" s="275" t="s">
        <v>824</v>
      </c>
      <c r="D153" s="275" t="s">
        <v>194</v>
      </c>
    </row>
    <row r="154" spans="1:4" x14ac:dyDescent="0.25">
      <c r="A154" s="277">
        <v>500890</v>
      </c>
      <c r="B154" s="275" t="s">
        <v>840</v>
      </c>
      <c r="C154" s="275" t="s">
        <v>824</v>
      </c>
      <c r="D154" s="275" t="s">
        <v>194</v>
      </c>
    </row>
    <row r="155" spans="1:4" x14ac:dyDescent="0.25">
      <c r="A155" s="277">
        <v>126754</v>
      </c>
      <c r="B155" s="275" t="s">
        <v>447</v>
      </c>
      <c r="C155" s="275" t="s">
        <v>275</v>
      </c>
      <c r="D155" s="275" t="s">
        <v>194</v>
      </c>
    </row>
    <row r="156" spans="1:4" x14ac:dyDescent="0.25">
      <c r="A156" s="277">
        <v>126755</v>
      </c>
      <c r="B156" s="275" t="s">
        <v>429</v>
      </c>
      <c r="C156" s="275" t="s">
        <v>274</v>
      </c>
      <c r="D156" s="275" t="s">
        <v>194</v>
      </c>
    </row>
    <row r="157" spans="1:4" x14ac:dyDescent="0.25">
      <c r="A157" s="277">
        <v>126376</v>
      </c>
      <c r="B157" s="275" t="s">
        <v>701</v>
      </c>
      <c r="C157" s="275" t="s">
        <v>830</v>
      </c>
      <c r="D157" s="275" t="s">
        <v>194</v>
      </c>
    </row>
    <row r="158" spans="1:4" x14ac:dyDescent="0.25">
      <c r="A158" s="277">
        <v>126420</v>
      </c>
      <c r="B158" s="275" t="s">
        <v>607</v>
      </c>
      <c r="C158" s="275" t="s">
        <v>820</v>
      </c>
      <c r="D158" s="275" t="s">
        <v>194</v>
      </c>
    </row>
    <row r="159" spans="1:4" x14ac:dyDescent="0.25">
      <c r="A159" s="277">
        <v>126266</v>
      </c>
      <c r="B159" s="275" t="s">
        <v>281</v>
      </c>
      <c r="C159" s="275" t="s">
        <v>828</v>
      </c>
      <c r="D159" s="275" t="s">
        <v>194</v>
      </c>
    </row>
    <row r="160" spans="1:4" x14ac:dyDescent="0.25">
      <c r="A160" s="277">
        <v>126290</v>
      </c>
      <c r="B160" s="275" t="s">
        <v>383</v>
      </c>
      <c r="C160" s="275" t="s">
        <v>824</v>
      </c>
      <c r="D160" s="275" t="s">
        <v>194</v>
      </c>
    </row>
    <row r="161" spans="1:4" x14ac:dyDescent="0.25">
      <c r="A161" s="277">
        <v>126599</v>
      </c>
      <c r="B161" s="275" t="s">
        <v>310</v>
      </c>
      <c r="C161" s="275" t="s">
        <v>821</v>
      </c>
      <c r="D161" s="275" t="s">
        <v>194</v>
      </c>
    </row>
    <row r="162" spans="1:4" x14ac:dyDescent="0.25">
      <c r="A162" s="277">
        <v>126629</v>
      </c>
      <c r="B162" s="275" t="s">
        <v>328</v>
      </c>
      <c r="C162" s="275" t="s">
        <v>268</v>
      </c>
      <c r="D162" s="275" t="s">
        <v>194</v>
      </c>
    </row>
    <row r="163" spans="1:4" x14ac:dyDescent="0.25">
      <c r="A163" s="277">
        <v>126377</v>
      </c>
      <c r="B163" s="275" t="s">
        <v>624</v>
      </c>
      <c r="C163" s="275" t="s">
        <v>830</v>
      </c>
      <c r="D163" s="275" t="s">
        <v>194</v>
      </c>
    </row>
    <row r="164" spans="1:4" x14ac:dyDescent="0.25">
      <c r="A164" s="277">
        <v>500246</v>
      </c>
      <c r="B164" s="275" t="s">
        <v>624</v>
      </c>
      <c r="C164" s="275" t="s">
        <v>830</v>
      </c>
      <c r="D164" s="275" t="s">
        <v>194</v>
      </c>
    </row>
    <row r="165" spans="1:4" x14ac:dyDescent="0.25">
      <c r="A165" s="277">
        <v>126378</v>
      </c>
      <c r="B165" s="275" t="s">
        <v>397</v>
      </c>
      <c r="C165" s="275" t="s">
        <v>830</v>
      </c>
      <c r="D165" s="275" t="s">
        <v>194</v>
      </c>
    </row>
    <row r="166" spans="1:4" x14ac:dyDescent="0.25">
      <c r="A166" s="277">
        <v>126803</v>
      </c>
      <c r="B166" s="275" t="s">
        <v>362</v>
      </c>
      <c r="C166" s="275" t="s">
        <v>278</v>
      </c>
      <c r="D166" s="275" t="s">
        <v>194</v>
      </c>
    </row>
    <row r="167" spans="1:4" x14ac:dyDescent="0.25">
      <c r="A167" s="277">
        <v>199543</v>
      </c>
      <c r="B167" s="275" t="s">
        <v>684</v>
      </c>
      <c r="C167" s="275" t="s">
        <v>823</v>
      </c>
      <c r="D167" s="275" t="s">
        <v>194</v>
      </c>
    </row>
    <row r="168" spans="1:4" x14ac:dyDescent="0.25">
      <c r="A168" s="277">
        <v>126779</v>
      </c>
      <c r="B168" s="275" t="s">
        <v>705</v>
      </c>
      <c r="C168" s="275" t="s">
        <v>830</v>
      </c>
      <c r="D168" s="275" t="s">
        <v>194</v>
      </c>
    </row>
    <row r="169" spans="1:4" x14ac:dyDescent="0.25">
      <c r="A169" s="277">
        <v>126683</v>
      </c>
      <c r="B169" s="275" t="s">
        <v>777</v>
      </c>
      <c r="C169" s="275" t="s">
        <v>819</v>
      </c>
      <c r="D169" s="275" t="s">
        <v>194</v>
      </c>
    </row>
    <row r="170" spans="1:4" x14ac:dyDescent="0.25">
      <c r="A170" s="277">
        <v>126291</v>
      </c>
      <c r="B170" s="275" t="s">
        <v>668</v>
      </c>
      <c r="C170" s="275" t="s">
        <v>824</v>
      </c>
      <c r="D170" s="275" t="s">
        <v>194</v>
      </c>
    </row>
    <row r="171" spans="1:4" x14ac:dyDescent="0.25">
      <c r="A171" s="277">
        <v>126379</v>
      </c>
      <c r="B171" s="275" t="s">
        <v>404</v>
      </c>
      <c r="C171" s="275" t="s">
        <v>839</v>
      </c>
      <c r="D171" s="275" t="s">
        <v>194</v>
      </c>
    </row>
    <row r="172" spans="1:4" x14ac:dyDescent="0.25">
      <c r="A172" s="277">
        <v>126505</v>
      </c>
      <c r="B172" s="275" t="s">
        <v>418</v>
      </c>
      <c r="C172" s="275" t="s">
        <v>822</v>
      </c>
      <c r="D172" s="275" t="s">
        <v>194</v>
      </c>
    </row>
    <row r="173" spans="1:4" x14ac:dyDescent="0.25">
      <c r="A173" s="277">
        <v>126398</v>
      </c>
      <c r="B173" s="275" t="s">
        <v>502</v>
      </c>
      <c r="C173" s="275" t="s">
        <v>825</v>
      </c>
      <c r="D173" s="275" t="s">
        <v>194</v>
      </c>
    </row>
    <row r="174" spans="1:4" x14ac:dyDescent="0.25">
      <c r="A174" s="277">
        <v>126469</v>
      </c>
      <c r="B174" s="275" t="s">
        <v>545</v>
      </c>
      <c r="C174" s="275" t="s">
        <v>267</v>
      </c>
      <c r="D174" s="275" t="s">
        <v>194</v>
      </c>
    </row>
    <row r="175" spans="1:4" x14ac:dyDescent="0.25">
      <c r="A175" s="277">
        <v>126399</v>
      </c>
      <c r="B175" s="275" t="s">
        <v>503</v>
      </c>
      <c r="C175" s="275" t="s">
        <v>825</v>
      </c>
      <c r="D175" s="275" t="s">
        <v>194</v>
      </c>
    </row>
    <row r="176" spans="1:4" x14ac:dyDescent="0.25">
      <c r="A176" s="277">
        <v>126470</v>
      </c>
      <c r="B176" s="275" t="s">
        <v>546</v>
      </c>
      <c r="C176" s="275" t="s">
        <v>267</v>
      </c>
      <c r="D176" s="275" t="s">
        <v>194</v>
      </c>
    </row>
    <row r="177" spans="1:4" x14ac:dyDescent="0.25">
      <c r="A177" s="277">
        <v>126380</v>
      </c>
      <c r="B177" s="275" t="s">
        <v>405</v>
      </c>
      <c r="C177" s="275" t="s">
        <v>839</v>
      </c>
      <c r="D177" s="275" t="s">
        <v>194</v>
      </c>
    </row>
    <row r="178" spans="1:4" x14ac:dyDescent="0.25">
      <c r="A178" s="277">
        <v>126756</v>
      </c>
      <c r="B178" s="275" t="s">
        <v>802</v>
      </c>
      <c r="C178" s="275" t="s">
        <v>275</v>
      </c>
      <c r="D178" s="275" t="s">
        <v>194</v>
      </c>
    </row>
    <row r="179" spans="1:4" x14ac:dyDescent="0.25">
      <c r="A179" s="277">
        <v>126381</v>
      </c>
      <c r="B179" s="275" t="s">
        <v>406</v>
      </c>
      <c r="C179" s="275" t="s">
        <v>839</v>
      </c>
      <c r="D179" s="275" t="s">
        <v>194</v>
      </c>
    </row>
    <row r="180" spans="1:4" x14ac:dyDescent="0.25">
      <c r="A180" s="277">
        <v>126267</v>
      </c>
      <c r="B180" s="275" t="s">
        <v>664</v>
      </c>
      <c r="C180" s="275" t="s">
        <v>828</v>
      </c>
      <c r="D180" s="275" t="s">
        <v>194</v>
      </c>
    </row>
    <row r="181" spans="1:4" x14ac:dyDescent="0.25">
      <c r="A181" s="277">
        <v>126421</v>
      </c>
      <c r="B181" s="275" t="s">
        <v>608</v>
      </c>
      <c r="C181" s="275" t="s">
        <v>820</v>
      </c>
      <c r="D181" s="275" t="s">
        <v>194</v>
      </c>
    </row>
    <row r="182" spans="1:4" x14ac:dyDescent="0.25">
      <c r="A182" s="277">
        <v>126268</v>
      </c>
      <c r="B182" s="275" t="s">
        <v>841</v>
      </c>
      <c r="C182" s="275" t="s">
        <v>828</v>
      </c>
      <c r="D182" s="275" t="s">
        <v>194</v>
      </c>
    </row>
    <row r="183" spans="1:4" x14ac:dyDescent="0.25">
      <c r="A183" s="277">
        <v>126600</v>
      </c>
      <c r="B183" s="275" t="s">
        <v>311</v>
      </c>
      <c r="C183" s="275" t="s">
        <v>821</v>
      </c>
      <c r="D183" s="275" t="s">
        <v>194</v>
      </c>
    </row>
    <row r="184" spans="1:4" x14ac:dyDescent="0.25">
      <c r="A184" s="277">
        <v>126382</v>
      </c>
      <c r="B184" s="275" t="s">
        <v>702</v>
      </c>
      <c r="C184" s="275" t="s">
        <v>830</v>
      </c>
      <c r="D184" s="275" t="s">
        <v>194</v>
      </c>
    </row>
    <row r="185" spans="1:4" x14ac:dyDescent="0.25">
      <c r="A185" s="277">
        <v>126347</v>
      </c>
      <c r="B185" s="275" t="s">
        <v>490</v>
      </c>
      <c r="C185" s="275" t="s">
        <v>265</v>
      </c>
      <c r="D185" s="275" t="s">
        <v>194</v>
      </c>
    </row>
    <row r="186" spans="1:4" x14ac:dyDescent="0.25">
      <c r="A186" s="277">
        <v>126630</v>
      </c>
      <c r="B186" s="275" t="s">
        <v>329</v>
      </c>
      <c r="C186" s="275" t="s">
        <v>268</v>
      </c>
      <c r="D186" s="275" t="s">
        <v>194</v>
      </c>
    </row>
    <row r="187" spans="1:4" x14ac:dyDescent="0.25">
      <c r="A187" s="277">
        <v>126471</v>
      </c>
      <c r="B187" s="275" t="s">
        <v>533</v>
      </c>
      <c r="C187" s="275" t="s">
        <v>266</v>
      </c>
      <c r="D187" s="275" t="s">
        <v>194</v>
      </c>
    </row>
    <row r="188" spans="1:4" x14ac:dyDescent="0.25">
      <c r="A188" s="277">
        <v>126329</v>
      </c>
      <c r="B188" s="275" t="s">
        <v>688</v>
      </c>
      <c r="C188" s="275" t="s">
        <v>263</v>
      </c>
      <c r="D188" s="275" t="s">
        <v>194</v>
      </c>
    </row>
    <row r="189" spans="1:4" x14ac:dyDescent="0.25">
      <c r="A189" s="277">
        <v>126348</v>
      </c>
      <c r="B189" s="275" t="s">
        <v>479</v>
      </c>
      <c r="C189" s="275" t="s">
        <v>264</v>
      </c>
      <c r="D189" s="275" t="s">
        <v>194</v>
      </c>
    </row>
    <row r="190" spans="1:4" x14ac:dyDescent="0.25">
      <c r="A190" s="277">
        <v>126805</v>
      </c>
      <c r="B190" s="275" t="s">
        <v>363</v>
      </c>
      <c r="C190" s="275" t="s">
        <v>278</v>
      </c>
      <c r="D190" s="275" t="s">
        <v>194</v>
      </c>
    </row>
    <row r="191" spans="1:4" x14ac:dyDescent="0.25">
      <c r="A191" s="277">
        <v>126757</v>
      </c>
      <c r="B191" s="275" t="s">
        <v>801</v>
      </c>
      <c r="C191" s="275" t="s">
        <v>274</v>
      </c>
      <c r="D191" s="275" t="s">
        <v>194</v>
      </c>
    </row>
    <row r="192" spans="1:4" x14ac:dyDescent="0.25">
      <c r="A192" s="277">
        <v>126472</v>
      </c>
      <c r="B192" s="275" t="s">
        <v>534</v>
      </c>
      <c r="C192" s="275" t="s">
        <v>266</v>
      </c>
      <c r="D192" s="275" t="s">
        <v>194</v>
      </c>
    </row>
    <row r="193" spans="1:4" x14ac:dyDescent="0.25">
      <c r="A193" s="277">
        <v>126758</v>
      </c>
      <c r="B193" s="275" t="s">
        <v>430</v>
      </c>
      <c r="C193" s="275" t="s">
        <v>274</v>
      </c>
      <c r="D193" s="275" t="s">
        <v>194</v>
      </c>
    </row>
    <row r="194" spans="1:4" x14ac:dyDescent="0.25">
      <c r="A194" s="277">
        <v>126349</v>
      </c>
      <c r="B194" s="275" t="s">
        <v>491</v>
      </c>
      <c r="C194" s="275" t="s">
        <v>265</v>
      </c>
      <c r="D194" s="275" t="s">
        <v>194</v>
      </c>
    </row>
    <row r="195" spans="1:4" x14ac:dyDescent="0.25">
      <c r="A195" s="277">
        <v>126400</v>
      </c>
      <c r="B195" s="275" t="s">
        <v>491</v>
      </c>
      <c r="C195" s="275" t="s">
        <v>825</v>
      </c>
      <c r="D195" s="275" t="s">
        <v>194</v>
      </c>
    </row>
    <row r="196" spans="1:4" x14ac:dyDescent="0.25">
      <c r="A196" s="277">
        <v>126601</v>
      </c>
      <c r="B196" s="275" t="s">
        <v>755</v>
      </c>
      <c r="C196" s="275" t="s">
        <v>821</v>
      </c>
      <c r="D196" s="275" t="s">
        <v>194</v>
      </c>
    </row>
    <row r="197" spans="1:4" x14ac:dyDescent="0.25">
      <c r="A197" s="277">
        <v>126330</v>
      </c>
      <c r="B197" s="275" t="s">
        <v>471</v>
      </c>
      <c r="C197" s="275" t="s">
        <v>263</v>
      </c>
      <c r="D197" s="275" t="s">
        <v>194</v>
      </c>
    </row>
    <row r="198" spans="1:4" x14ac:dyDescent="0.25">
      <c r="A198" s="277">
        <v>126350</v>
      </c>
      <c r="B198" s="275" t="s">
        <v>492</v>
      </c>
      <c r="C198" s="275" t="s">
        <v>265</v>
      </c>
      <c r="D198" s="275" t="s">
        <v>194</v>
      </c>
    </row>
    <row r="199" spans="1:4" x14ac:dyDescent="0.25">
      <c r="A199" s="277">
        <v>126709</v>
      </c>
      <c r="B199" s="275" t="s">
        <v>793</v>
      </c>
      <c r="C199" s="275" t="s">
        <v>260</v>
      </c>
      <c r="D199" s="275" t="s">
        <v>194</v>
      </c>
    </row>
    <row r="200" spans="1:4" x14ac:dyDescent="0.25">
      <c r="A200" s="277">
        <v>126401</v>
      </c>
      <c r="B200" s="275" t="s">
        <v>504</v>
      </c>
      <c r="C200" s="275" t="s">
        <v>825</v>
      </c>
      <c r="D200" s="275" t="s">
        <v>194</v>
      </c>
    </row>
    <row r="201" spans="1:4" x14ac:dyDescent="0.25">
      <c r="A201" s="277">
        <v>126506</v>
      </c>
      <c r="B201" s="275" t="s">
        <v>419</v>
      </c>
      <c r="C201" s="275" t="s">
        <v>822</v>
      </c>
      <c r="D201" s="275" t="s">
        <v>194</v>
      </c>
    </row>
    <row r="202" spans="1:4" x14ac:dyDescent="0.25">
      <c r="A202" s="277">
        <v>126422</v>
      </c>
      <c r="B202" s="275" t="s">
        <v>609</v>
      </c>
      <c r="C202" s="275" t="s">
        <v>820</v>
      </c>
      <c r="D202" s="275" t="s">
        <v>194</v>
      </c>
    </row>
    <row r="203" spans="1:4" x14ac:dyDescent="0.25">
      <c r="A203" s="277">
        <v>126423</v>
      </c>
      <c r="B203" s="275" t="s">
        <v>715</v>
      </c>
      <c r="C203" s="275" t="s">
        <v>820</v>
      </c>
      <c r="D203" s="275" t="s">
        <v>194</v>
      </c>
    </row>
    <row r="204" spans="1:4" x14ac:dyDescent="0.25">
      <c r="A204" s="277">
        <v>126351</v>
      </c>
      <c r="B204" s="275" t="s">
        <v>694</v>
      </c>
      <c r="C204" s="275" t="s">
        <v>264</v>
      </c>
      <c r="D204" s="275" t="s">
        <v>194</v>
      </c>
    </row>
    <row r="205" spans="1:4" x14ac:dyDescent="0.25">
      <c r="A205" s="277">
        <v>126438</v>
      </c>
      <c r="B205" s="275" t="s">
        <v>512</v>
      </c>
      <c r="C205" s="275" t="s">
        <v>826</v>
      </c>
      <c r="D205" s="275" t="s">
        <v>194</v>
      </c>
    </row>
    <row r="206" spans="1:4" x14ac:dyDescent="0.25">
      <c r="A206" s="277">
        <v>500679</v>
      </c>
      <c r="B206" s="275" t="s">
        <v>706</v>
      </c>
      <c r="C206" s="275" t="s">
        <v>830</v>
      </c>
      <c r="D206" s="275" t="s">
        <v>194</v>
      </c>
    </row>
    <row r="207" spans="1:4" x14ac:dyDescent="0.25">
      <c r="A207" s="277">
        <v>126402</v>
      </c>
      <c r="B207" s="275" t="s">
        <v>505</v>
      </c>
      <c r="C207" s="275" t="s">
        <v>825</v>
      </c>
      <c r="D207" s="275" t="s">
        <v>194</v>
      </c>
    </row>
    <row r="208" spans="1:4" x14ac:dyDescent="0.25">
      <c r="A208" s="277">
        <v>126759</v>
      </c>
      <c r="B208" s="275" t="s">
        <v>448</v>
      </c>
      <c r="C208" s="275" t="s">
        <v>275</v>
      </c>
      <c r="D208" s="275" t="s">
        <v>194</v>
      </c>
    </row>
    <row r="209" spans="1:4" x14ac:dyDescent="0.25">
      <c r="A209" s="277">
        <v>126507</v>
      </c>
      <c r="B209" s="275" t="s">
        <v>745</v>
      </c>
      <c r="C209" s="275" t="s">
        <v>822</v>
      </c>
      <c r="D209" s="275" t="s">
        <v>194</v>
      </c>
    </row>
    <row r="210" spans="1:4" x14ac:dyDescent="0.25">
      <c r="A210" s="277">
        <v>126728</v>
      </c>
      <c r="B210" s="275" t="s">
        <v>798</v>
      </c>
      <c r="C210" s="275" t="s">
        <v>273</v>
      </c>
      <c r="D210" s="275" t="s">
        <v>194</v>
      </c>
    </row>
    <row r="211" spans="1:4" x14ac:dyDescent="0.25">
      <c r="A211" s="277">
        <v>126383</v>
      </c>
      <c r="B211" s="275" t="s">
        <v>398</v>
      </c>
      <c r="C211" s="275" t="s">
        <v>830</v>
      </c>
      <c r="D211" s="275" t="s">
        <v>194</v>
      </c>
    </row>
    <row r="212" spans="1:4" x14ac:dyDescent="0.25">
      <c r="A212" s="277">
        <v>199529</v>
      </c>
      <c r="B212" s="275" t="s">
        <v>681</v>
      </c>
      <c r="C212" s="275" t="s">
        <v>823</v>
      </c>
      <c r="D212" s="275" t="s">
        <v>194</v>
      </c>
    </row>
    <row r="213" spans="1:4" x14ac:dyDescent="0.25">
      <c r="A213" s="277">
        <v>126684</v>
      </c>
      <c r="B213" s="275" t="s">
        <v>617</v>
      </c>
      <c r="C213" s="275" t="s">
        <v>819</v>
      </c>
      <c r="D213" s="275" t="s">
        <v>194</v>
      </c>
    </row>
    <row r="214" spans="1:4" x14ac:dyDescent="0.25">
      <c r="A214" s="277">
        <v>199520</v>
      </c>
      <c r="B214" s="275" t="s">
        <v>725</v>
      </c>
      <c r="C214" s="275" t="s">
        <v>820</v>
      </c>
      <c r="D214" s="275" t="s">
        <v>194</v>
      </c>
    </row>
    <row r="215" spans="1:4" x14ac:dyDescent="0.25">
      <c r="A215" s="277">
        <v>126660</v>
      </c>
      <c r="B215" s="275" t="s">
        <v>561</v>
      </c>
      <c r="C215" s="275" t="s">
        <v>271</v>
      </c>
      <c r="D215" s="275" t="s">
        <v>194</v>
      </c>
    </row>
    <row r="216" spans="1:4" x14ac:dyDescent="0.25">
      <c r="A216" s="277">
        <v>126439</v>
      </c>
      <c r="B216" s="275" t="s">
        <v>513</v>
      </c>
      <c r="C216" s="275" t="s">
        <v>826</v>
      </c>
      <c r="D216" s="275" t="s">
        <v>194</v>
      </c>
    </row>
    <row r="217" spans="1:4" x14ac:dyDescent="0.25">
      <c r="A217" s="277">
        <v>126602</v>
      </c>
      <c r="B217" s="275" t="s">
        <v>756</v>
      </c>
      <c r="C217" s="275" t="s">
        <v>821</v>
      </c>
      <c r="D217" s="275" t="s">
        <v>194</v>
      </c>
    </row>
    <row r="218" spans="1:4" x14ac:dyDescent="0.25">
      <c r="A218" s="277">
        <v>126781</v>
      </c>
      <c r="B218" s="275" t="s">
        <v>345</v>
      </c>
      <c r="C218" s="275" t="s">
        <v>276</v>
      </c>
      <c r="D218" s="275" t="s">
        <v>194</v>
      </c>
    </row>
    <row r="219" spans="1:4" x14ac:dyDescent="0.25">
      <c r="A219" s="277">
        <v>199544</v>
      </c>
      <c r="B219" s="275" t="s">
        <v>676</v>
      </c>
      <c r="C219" s="275" t="s">
        <v>823</v>
      </c>
      <c r="D219" s="275" t="s">
        <v>194</v>
      </c>
    </row>
    <row r="220" spans="1:4" x14ac:dyDescent="0.25">
      <c r="A220" s="277">
        <v>126521</v>
      </c>
      <c r="B220" s="275" t="s">
        <v>297</v>
      </c>
      <c r="C220" s="275" t="s">
        <v>833</v>
      </c>
      <c r="D220" s="275" t="s">
        <v>194</v>
      </c>
    </row>
    <row r="221" spans="1:4" x14ac:dyDescent="0.25">
      <c r="A221" s="277">
        <v>126424</v>
      </c>
      <c r="B221" s="275" t="s">
        <v>721</v>
      </c>
      <c r="C221" s="275" t="s">
        <v>820</v>
      </c>
      <c r="D221" s="275" t="s">
        <v>194</v>
      </c>
    </row>
    <row r="222" spans="1:4" ht="26.25" x14ac:dyDescent="0.25">
      <c r="A222" s="277">
        <v>126685</v>
      </c>
      <c r="B222" s="275" t="s">
        <v>783</v>
      </c>
      <c r="C222" s="275" t="s">
        <v>829</v>
      </c>
      <c r="D222" s="275" t="s">
        <v>194</v>
      </c>
    </row>
    <row r="223" spans="1:4" x14ac:dyDescent="0.25">
      <c r="A223" s="277">
        <v>126473</v>
      </c>
      <c r="B223" s="275" t="s">
        <v>535</v>
      </c>
      <c r="C223" s="275" t="s">
        <v>266</v>
      </c>
      <c r="D223" s="275" t="s">
        <v>194</v>
      </c>
    </row>
    <row r="224" spans="1:4" x14ac:dyDescent="0.25">
      <c r="A224" s="277">
        <v>126311</v>
      </c>
      <c r="B224" s="275" t="s">
        <v>456</v>
      </c>
      <c r="C224" s="275" t="s">
        <v>823</v>
      </c>
      <c r="D224" s="275" t="s">
        <v>194</v>
      </c>
    </row>
    <row r="225" spans="1:4" x14ac:dyDescent="0.25">
      <c r="A225" s="277">
        <v>126425</v>
      </c>
      <c r="B225" s="275" t="s">
        <v>722</v>
      </c>
      <c r="C225" s="275" t="s">
        <v>820</v>
      </c>
      <c r="D225" s="275" t="s">
        <v>194</v>
      </c>
    </row>
    <row r="226" spans="1:4" x14ac:dyDescent="0.25">
      <c r="A226" s="277">
        <v>126522</v>
      </c>
      <c r="B226" s="275" t="s">
        <v>298</v>
      </c>
      <c r="C226" s="275" t="s">
        <v>833</v>
      </c>
      <c r="D226" s="275" t="s">
        <v>194</v>
      </c>
    </row>
    <row r="227" spans="1:4" x14ac:dyDescent="0.25">
      <c r="A227" s="277">
        <v>126440</v>
      </c>
      <c r="B227" s="275" t="s">
        <v>514</v>
      </c>
      <c r="C227" s="275" t="s">
        <v>826</v>
      </c>
      <c r="D227" s="275" t="s">
        <v>194</v>
      </c>
    </row>
    <row r="228" spans="1:4" ht="26.25" x14ac:dyDescent="0.25">
      <c r="A228" s="277">
        <v>126686</v>
      </c>
      <c r="B228" s="275" t="s">
        <v>784</v>
      </c>
      <c r="C228" s="275" t="s">
        <v>829</v>
      </c>
      <c r="D228" s="275" t="s">
        <v>194</v>
      </c>
    </row>
    <row r="229" spans="1:4" x14ac:dyDescent="0.25">
      <c r="A229" s="277">
        <v>126710</v>
      </c>
      <c r="B229" s="275" t="s">
        <v>578</v>
      </c>
      <c r="C229" s="275" t="s">
        <v>260</v>
      </c>
      <c r="D229" s="275" t="s">
        <v>194</v>
      </c>
    </row>
    <row r="230" spans="1:4" x14ac:dyDescent="0.25">
      <c r="A230" s="277">
        <v>126474</v>
      </c>
      <c r="B230" s="275" t="s">
        <v>547</v>
      </c>
      <c r="C230" s="275" t="s">
        <v>267</v>
      </c>
      <c r="D230" s="275" t="s">
        <v>194</v>
      </c>
    </row>
    <row r="231" spans="1:4" x14ac:dyDescent="0.25">
      <c r="A231" s="277">
        <v>126729</v>
      </c>
      <c r="B231" s="275" t="s">
        <v>591</v>
      </c>
      <c r="C231" s="275" t="s">
        <v>273</v>
      </c>
      <c r="D231" s="275" t="s">
        <v>194</v>
      </c>
    </row>
    <row r="232" spans="1:4" x14ac:dyDescent="0.25">
      <c r="A232" s="277">
        <v>126312</v>
      </c>
      <c r="B232" s="275" t="s">
        <v>457</v>
      </c>
      <c r="C232" s="275" t="s">
        <v>823</v>
      </c>
      <c r="D232" s="275" t="s">
        <v>194</v>
      </c>
    </row>
    <row r="233" spans="1:4" x14ac:dyDescent="0.25">
      <c r="A233" s="277">
        <v>126661</v>
      </c>
      <c r="B233" s="275" t="s">
        <v>562</v>
      </c>
      <c r="C233" s="275" t="s">
        <v>271</v>
      </c>
      <c r="D233" s="275" t="s">
        <v>194</v>
      </c>
    </row>
    <row r="234" spans="1:4" x14ac:dyDescent="0.25">
      <c r="A234" s="277">
        <v>126441</v>
      </c>
      <c r="B234" s="275" t="s">
        <v>515</v>
      </c>
      <c r="C234" s="275" t="s">
        <v>826</v>
      </c>
      <c r="D234" s="275" t="s">
        <v>194</v>
      </c>
    </row>
    <row r="235" spans="1:4" x14ac:dyDescent="0.25">
      <c r="A235" s="277">
        <v>126782</v>
      </c>
      <c r="B235" s="275" t="s">
        <v>346</v>
      </c>
      <c r="C235" s="275" t="s">
        <v>276</v>
      </c>
      <c r="D235" s="275" t="s">
        <v>194</v>
      </c>
    </row>
    <row r="236" spans="1:4" x14ac:dyDescent="0.25">
      <c r="A236" s="277">
        <v>126442</v>
      </c>
      <c r="B236" s="275" t="s">
        <v>516</v>
      </c>
      <c r="C236" s="275" t="s">
        <v>826</v>
      </c>
      <c r="D236" s="275" t="s">
        <v>194</v>
      </c>
    </row>
    <row r="237" spans="1:4" x14ac:dyDescent="0.25">
      <c r="A237" s="277">
        <v>126631</v>
      </c>
      <c r="B237" s="275" t="s">
        <v>339</v>
      </c>
      <c r="C237" s="275" t="s">
        <v>269</v>
      </c>
      <c r="D237" s="275" t="s">
        <v>194</v>
      </c>
    </row>
    <row r="238" spans="1:4" x14ac:dyDescent="0.25">
      <c r="A238" s="277">
        <v>126475</v>
      </c>
      <c r="B238" s="275" t="s">
        <v>536</v>
      </c>
      <c r="C238" s="275" t="s">
        <v>266</v>
      </c>
      <c r="D238" s="275" t="s">
        <v>194</v>
      </c>
    </row>
    <row r="239" spans="1:4" x14ac:dyDescent="0.25">
      <c r="A239" s="277">
        <v>199536</v>
      </c>
      <c r="B239" s="275" t="s">
        <v>683</v>
      </c>
      <c r="C239" s="275" t="s">
        <v>823</v>
      </c>
      <c r="D239" s="275" t="s">
        <v>194</v>
      </c>
    </row>
    <row r="240" spans="1:4" x14ac:dyDescent="0.25">
      <c r="A240" s="277">
        <v>126313</v>
      </c>
      <c r="B240" s="275" t="s">
        <v>458</v>
      </c>
      <c r="C240" s="275" t="s">
        <v>823</v>
      </c>
      <c r="D240" s="275" t="s">
        <v>194</v>
      </c>
    </row>
    <row r="241" spans="1:4" x14ac:dyDescent="0.25">
      <c r="A241" s="277">
        <v>126476</v>
      </c>
      <c r="B241" s="275" t="s">
        <v>548</v>
      </c>
      <c r="C241" s="275" t="s">
        <v>267</v>
      </c>
      <c r="D241" s="275" t="s">
        <v>194</v>
      </c>
    </row>
    <row r="242" spans="1:4" x14ac:dyDescent="0.25">
      <c r="A242" s="277">
        <v>126384</v>
      </c>
      <c r="B242" s="275" t="s">
        <v>407</v>
      </c>
      <c r="C242" s="275" t="s">
        <v>839</v>
      </c>
      <c r="D242" s="275" t="s">
        <v>194</v>
      </c>
    </row>
    <row r="243" spans="1:4" x14ac:dyDescent="0.25">
      <c r="A243" s="277">
        <v>126477</v>
      </c>
      <c r="B243" s="275" t="s">
        <v>734</v>
      </c>
      <c r="C243" s="275" t="s">
        <v>266</v>
      </c>
      <c r="D243" s="275" t="s">
        <v>194</v>
      </c>
    </row>
    <row r="244" spans="1:4" x14ac:dyDescent="0.25">
      <c r="A244" s="277">
        <v>126385</v>
      </c>
      <c r="B244" s="275" t="s">
        <v>399</v>
      </c>
      <c r="C244" s="275" t="s">
        <v>830</v>
      </c>
      <c r="D244" s="275" t="s">
        <v>194</v>
      </c>
    </row>
    <row r="245" spans="1:4" x14ac:dyDescent="0.25">
      <c r="A245" s="277">
        <v>126778</v>
      </c>
      <c r="B245" s="275" t="s">
        <v>805</v>
      </c>
      <c r="C245" s="275" t="s">
        <v>276</v>
      </c>
      <c r="D245" s="275" t="s">
        <v>194</v>
      </c>
    </row>
    <row r="246" spans="1:4" x14ac:dyDescent="0.25">
      <c r="A246" s="277">
        <v>126292</v>
      </c>
      <c r="B246" s="275" t="s">
        <v>384</v>
      </c>
      <c r="C246" s="275" t="s">
        <v>824</v>
      </c>
      <c r="D246" s="275" t="s">
        <v>194</v>
      </c>
    </row>
    <row r="247" spans="1:4" x14ac:dyDescent="0.25">
      <c r="A247" s="277">
        <v>126662</v>
      </c>
      <c r="B247" s="275" t="s">
        <v>569</v>
      </c>
      <c r="C247" s="275" t="s">
        <v>272</v>
      </c>
      <c r="D247" s="275" t="s">
        <v>194</v>
      </c>
    </row>
    <row r="248" spans="1:4" x14ac:dyDescent="0.25">
      <c r="A248" s="277">
        <v>126783</v>
      </c>
      <c r="B248" s="275" t="s">
        <v>400</v>
      </c>
      <c r="C248" s="275" t="s">
        <v>830</v>
      </c>
      <c r="D248" s="275" t="s">
        <v>194</v>
      </c>
    </row>
    <row r="249" spans="1:4" x14ac:dyDescent="0.25">
      <c r="A249" s="277">
        <v>126663</v>
      </c>
      <c r="B249" s="275" t="s">
        <v>570</v>
      </c>
      <c r="C249" s="275" t="s">
        <v>272</v>
      </c>
      <c r="D249" s="275" t="s">
        <v>194</v>
      </c>
    </row>
    <row r="250" spans="1:4" x14ac:dyDescent="0.25">
      <c r="A250" s="277">
        <v>126443</v>
      </c>
      <c r="B250" s="275" t="s">
        <v>726</v>
      </c>
      <c r="C250" s="275" t="s">
        <v>826</v>
      </c>
      <c r="D250" s="275" t="s">
        <v>194</v>
      </c>
    </row>
    <row r="251" spans="1:4" x14ac:dyDescent="0.25">
      <c r="A251" s="277">
        <v>126269</v>
      </c>
      <c r="B251" s="275" t="s">
        <v>283</v>
      </c>
      <c r="C251" s="275" t="s">
        <v>828</v>
      </c>
      <c r="D251" s="275" t="s">
        <v>194</v>
      </c>
    </row>
    <row r="252" spans="1:4" x14ac:dyDescent="0.25">
      <c r="A252" s="277">
        <v>126314</v>
      </c>
      <c r="B252" s="275" t="s">
        <v>459</v>
      </c>
      <c r="C252" s="275" t="s">
        <v>823</v>
      </c>
      <c r="D252" s="275" t="s">
        <v>194</v>
      </c>
    </row>
    <row r="253" spans="1:4" x14ac:dyDescent="0.25">
      <c r="A253" s="277">
        <v>126730</v>
      </c>
      <c r="B253" s="275" t="s">
        <v>592</v>
      </c>
      <c r="C253" s="275" t="s">
        <v>273</v>
      </c>
      <c r="D253" s="275" t="s">
        <v>194</v>
      </c>
    </row>
    <row r="254" spans="1:4" x14ac:dyDescent="0.25">
      <c r="A254" s="277">
        <v>126293</v>
      </c>
      <c r="B254" s="275" t="s">
        <v>669</v>
      </c>
      <c r="C254" s="275" t="s">
        <v>824</v>
      </c>
      <c r="D254" s="275" t="s">
        <v>194</v>
      </c>
    </row>
    <row r="255" spans="1:4" x14ac:dyDescent="0.25">
      <c r="A255" s="277">
        <v>126426</v>
      </c>
      <c r="B255" s="275" t="s">
        <v>610</v>
      </c>
      <c r="C255" s="275" t="s">
        <v>820</v>
      </c>
      <c r="D255" s="275" t="s">
        <v>194</v>
      </c>
    </row>
    <row r="256" spans="1:4" x14ac:dyDescent="0.25">
      <c r="A256" s="277">
        <v>199528</v>
      </c>
      <c r="B256" s="275" t="s">
        <v>460</v>
      </c>
      <c r="C256" s="275" t="s">
        <v>823</v>
      </c>
      <c r="D256" s="275" t="s">
        <v>194</v>
      </c>
    </row>
    <row r="257" spans="1:4" x14ac:dyDescent="0.25">
      <c r="A257" s="277">
        <v>126270</v>
      </c>
      <c r="B257" s="275" t="s">
        <v>284</v>
      </c>
      <c r="C257" s="275" t="s">
        <v>828</v>
      </c>
      <c r="D257" s="275" t="s">
        <v>194</v>
      </c>
    </row>
    <row r="258" spans="1:4" ht="26.25" x14ac:dyDescent="0.25">
      <c r="A258" s="277">
        <v>126687</v>
      </c>
      <c r="B258" s="275" t="s">
        <v>785</v>
      </c>
      <c r="C258" s="275" t="s">
        <v>829</v>
      </c>
      <c r="D258" s="275" t="s">
        <v>194</v>
      </c>
    </row>
    <row r="259" spans="1:4" x14ac:dyDescent="0.25">
      <c r="A259" s="277">
        <v>126508</v>
      </c>
      <c r="B259" s="275" t="s">
        <v>420</v>
      </c>
      <c r="C259" s="275" t="s">
        <v>822</v>
      </c>
      <c r="D259" s="275" t="s">
        <v>194</v>
      </c>
    </row>
    <row r="260" spans="1:4" x14ac:dyDescent="0.25">
      <c r="A260" s="277">
        <v>126688</v>
      </c>
      <c r="B260" s="275" t="s">
        <v>778</v>
      </c>
      <c r="C260" s="275" t="s">
        <v>819</v>
      </c>
      <c r="D260" s="275" t="s">
        <v>194</v>
      </c>
    </row>
    <row r="261" spans="1:4" x14ac:dyDescent="0.25">
      <c r="A261" s="277">
        <v>126806</v>
      </c>
      <c r="B261" s="275" t="s">
        <v>352</v>
      </c>
      <c r="C261" s="275" t="s">
        <v>277</v>
      </c>
      <c r="D261" s="275" t="s">
        <v>194</v>
      </c>
    </row>
    <row r="262" spans="1:4" x14ac:dyDescent="0.25">
      <c r="A262" s="277">
        <v>126807</v>
      </c>
      <c r="B262" s="275" t="s">
        <v>364</v>
      </c>
      <c r="C262" s="275" t="s">
        <v>278</v>
      </c>
      <c r="D262" s="275" t="s">
        <v>194</v>
      </c>
    </row>
    <row r="263" spans="1:4" x14ac:dyDescent="0.25">
      <c r="A263" s="277">
        <v>126603</v>
      </c>
      <c r="B263" s="275" t="s">
        <v>312</v>
      </c>
      <c r="C263" s="275" t="s">
        <v>821</v>
      </c>
      <c r="D263" s="275" t="s">
        <v>194</v>
      </c>
    </row>
    <row r="264" spans="1:4" x14ac:dyDescent="0.25">
      <c r="A264" s="277">
        <v>126784</v>
      </c>
      <c r="B264" s="275" t="s">
        <v>347</v>
      </c>
      <c r="C264" s="275" t="s">
        <v>276</v>
      </c>
      <c r="D264" s="275" t="s">
        <v>194</v>
      </c>
    </row>
    <row r="265" spans="1:4" x14ac:dyDescent="0.25">
      <c r="A265" s="277">
        <v>126523</v>
      </c>
      <c r="B265" s="275" t="s">
        <v>299</v>
      </c>
      <c r="C265" s="275" t="s">
        <v>833</v>
      </c>
      <c r="D265" s="275" t="s">
        <v>194</v>
      </c>
    </row>
    <row r="266" spans="1:4" x14ac:dyDescent="0.25">
      <c r="A266" s="277">
        <v>126711</v>
      </c>
      <c r="B266" s="275" t="s">
        <v>579</v>
      </c>
      <c r="C266" s="275" t="s">
        <v>260</v>
      </c>
      <c r="D266" s="275" t="s">
        <v>194</v>
      </c>
    </row>
    <row r="267" spans="1:4" x14ac:dyDescent="0.25">
      <c r="A267" s="277">
        <v>126524</v>
      </c>
      <c r="B267" s="275" t="s">
        <v>300</v>
      </c>
      <c r="C267" s="275" t="s">
        <v>833</v>
      </c>
      <c r="D267" s="275" t="s">
        <v>194</v>
      </c>
    </row>
    <row r="268" spans="1:4" x14ac:dyDescent="0.25">
      <c r="A268" s="277">
        <v>126271</v>
      </c>
      <c r="B268" s="275" t="s">
        <v>285</v>
      </c>
      <c r="C268" s="275" t="s">
        <v>828</v>
      </c>
      <c r="D268" s="275" t="s">
        <v>194</v>
      </c>
    </row>
    <row r="269" spans="1:4" x14ac:dyDescent="0.25">
      <c r="A269" s="277">
        <v>126785</v>
      </c>
      <c r="B269" s="275" t="s">
        <v>806</v>
      </c>
      <c r="C269" s="275" t="s">
        <v>276</v>
      </c>
      <c r="D269" s="275" t="s">
        <v>194</v>
      </c>
    </row>
    <row r="270" spans="1:4" x14ac:dyDescent="0.25">
      <c r="A270" s="277">
        <v>126808</v>
      </c>
      <c r="B270" s="275" t="s">
        <v>353</v>
      </c>
      <c r="C270" s="275" t="s">
        <v>277</v>
      </c>
      <c r="D270" s="275" t="s">
        <v>194</v>
      </c>
    </row>
    <row r="271" spans="1:4" x14ac:dyDescent="0.25">
      <c r="A271" s="277">
        <v>126731</v>
      </c>
      <c r="B271" s="275" t="s">
        <v>593</v>
      </c>
      <c r="C271" s="275" t="s">
        <v>273</v>
      </c>
      <c r="D271" s="275" t="s">
        <v>194</v>
      </c>
    </row>
    <row r="272" spans="1:4" x14ac:dyDescent="0.25">
      <c r="A272" s="277">
        <v>126632</v>
      </c>
      <c r="B272" s="275" t="s">
        <v>761</v>
      </c>
      <c r="C272" s="275" t="s">
        <v>268</v>
      </c>
      <c r="D272" s="275" t="s">
        <v>194</v>
      </c>
    </row>
    <row r="273" spans="1:4" x14ac:dyDescent="0.25">
      <c r="A273" s="277">
        <v>126272</v>
      </c>
      <c r="B273" s="275" t="s">
        <v>286</v>
      </c>
      <c r="C273" s="275" t="s">
        <v>828</v>
      </c>
      <c r="D273" s="275" t="s">
        <v>194</v>
      </c>
    </row>
    <row r="274" spans="1:4" x14ac:dyDescent="0.25">
      <c r="A274" s="277">
        <v>126633</v>
      </c>
      <c r="B274" s="275" t="s">
        <v>330</v>
      </c>
      <c r="C274" s="275" t="s">
        <v>268</v>
      </c>
      <c r="D274" s="275" t="s">
        <v>194</v>
      </c>
    </row>
    <row r="275" spans="1:4" x14ac:dyDescent="0.25">
      <c r="A275" s="277">
        <v>126809</v>
      </c>
      <c r="B275" s="275" t="s">
        <v>330</v>
      </c>
      <c r="C275" s="275" t="s">
        <v>277</v>
      </c>
      <c r="D275" s="275" t="s">
        <v>194</v>
      </c>
    </row>
    <row r="276" spans="1:4" x14ac:dyDescent="0.25">
      <c r="A276" s="277">
        <v>126732</v>
      </c>
      <c r="B276" s="275" t="s">
        <v>799</v>
      </c>
      <c r="C276" s="275" t="s">
        <v>273</v>
      </c>
      <c r="D276" s="275" t="s">
        <v>194</v>
      </c>
    </row>
    <row r="277" spans="1:4" x14ac:dyDescent="0.25">
      <c r="A277" s="277">
        <v>126810</v>
      </c>
      <c r="B277" s="275" t="s">
        <v>365</v>
      </c>
      <c r="C277" s="275" t="s">
        <v>278</v>
      </c>
      <c r="D277" s="275" t="s">
        <v>194</v>
      </c>
    </row>
    <row r="278" spans="1:4" x14ac:dyDescent="0.25">
      <c r="A278" s="277">
        <v>126760</v>
      </c>
      <c r="B278" s="275" t="s">
        <v>431</v>
      </c>
      <c r="C278" s="275" t="s">
        <v>274</v>
      </c>
      <c r="D278" s="275" t="s">
        <v>194</v>
      </c>
    </row>
    <row r="279" spans="1:4" x14ac:dyDescent="0.25">
      <c r="A279" s="277">
        <v>199532</v>
      </c>
      <c r="B279" s="275" t="s">
        <v>842</v>
      </c>
      <c r="C279" s="275" t="s">
        <v>821</v>
      </c>
      <c r="D279" s="275" t="s">
        <v>194</v>
      </c>
    </row>
    <row r="280" spans="1:4" x14ac:dyDescent="0.25">
      <c r="A280" s="277">
        <v>126478</v>
      </c>
      <c r="B280" s="275" t="s">
        <v>549</v>
      </c>
      <c r="C280" s="275" t="s">
        <v>267</v>
      </c>
      <c r="D280" s="275" t="s">
        <v>194</v>
      </c>
    </row>
    <row r="281" spans="1:4" x14ac:dyDescent="0.25">
      <c r="A281" s="277">
        <v>126331</v>
      </c>
      <c r="B281" s="275" t="s">
        <v>689</v>
      </c>
      <c r="C281" s="275" t="s">
        <v>263</v>
      </c>
      <c r="D281" s="275" t="s">
        <v>194</v>
      </c>
    </row>
    <row r="282" spans="1:4" x14ac:dyDescent="0.25">
      <c r="A282" s="277">
        <v>126811</v>
      </c>
      <c r="B282" s="275" t="s">
        <v>366</v>
      </c>
      <c r="C282" s="275" t="s">
        <v>278</v>
      </c>
      <c r="D282" s="275" t="s">
        <v>194</v>
      </c>
    </row>
    <row r="283" spans="1:4" x14ac:dyDescent="0.25">
      <c r="A283" s="277">
        <v>126294</v>
      </c>
      <c r="B283" s="275" t="s">
        <v>672</v>
      </c>
      <c r="C283" s="275" t="s">
        <v>824</v>
      </c>
      <c r="D283" s="275" t="s">
        <v>194</v>
      </c>
    </row>
    <row r="284" spans="1:4" x14ac:dyDescent="0.25">
      <c r="A284" s="277">
        <v>126812</v>
      </c>
      <c r="B284" s="275" t="s">
        <v>354</v>
      </c>
      <c r="C284" s="275" t="s">
        <v>277</v>
      </c>
      <c r="D284" s="275" t="s">
        <v>194</v>
      </c>
    </row>
    <row r="285" spans="1:4" x14ac:dyDescent="0.25">
      <c r="A285" s="277">
        <v>126712</v>
      </c>
      <c r="B285" s="275" t="s">
        <v>580</v>
      </c>
      <c r="C285" s="275" t="s">
        <v>260</v>
      </c>
      <c r="D285" s="275" t="s">
        <v>194</v>
      </c>
    </row>
    <row r="286" spans="1:4" x14ac:dyDescent="0.25">
      <c r="A286" s="277">
        <v>126634</v>
      </c>
      <c r="B286" s="275" t="s">
        <v>340</v>
      </c>
      <c r="C286" s="275" t="s">
        <v>269</v>
      </c>
      <c r="D286" s="275" t="s">
        <v>194</v>
      </c>
    </row>
    <row r="287" spans="1:4" x14ac:dyDescent="0.25">
      <c r="A287" s="277">
        <v>126786</v>
      </c>
      <c r="B287" s="275" t="s">
        <v>807</v>
      </c>
      <c r="C287" s="275" t="s">
        <v>276</v>
      </c>
      <c r="D287" s="275" t="s">
        <v>194</v>
      </c>
    </row>
    <row r="288" spans="1:4" x14ac:dyDescent="0.25">
      <c r="A288" s="277">
        <v>126525</v>
      </c>
      <c r="B288" s="275" t="s">
        <v>301</v>
      </c>
      <c r="C288" s="275" t="s">
        <v>833</v>
      </c>
      <c r="D288" s="275" t="s">
        <v>194</v>
      </c>
    </row>
    <row r="289" spans="1:4" x14ac:dyDescent="0.25">
      <c r="A289" s="277">
        <v>126273</v>
      </c>
      <c r="B289" s="275" t="s">
        <v>287</v>
      </c>
      <c r="C289" s="275" t="s">
        <v>828</v>
      </c>
      <c r="D289" s="275" t="s">
        <v>194</v>
      </c>
    </row>
    <row r="290" spans="1:4" x14ac:dyDescent="0.25">
      <c r="A290" s="277">
        <v>126404</v>
      </c>
      <c r="B290" s="275" t="s">
        <v>287</v>
      </c>
      <c r="C290" s="275" t="s">
        <v>825</v>
      </c>
      <c r="D290" s="275" t="s">
        <v>194</v>
      </c>
    </row>
    <row r="291" spans="1:4" x14ac:dyDescent="0.25">
      <c r="A291" s="277">
        <v>126604</v>
      </c>
      <c r="B291" s="275" t="s">
        <v>287</v>
      </c>
      <c r="C291" s="275" t="s">
        <v>821</v>
      </c>
      <c r="D291" s="275" t="s">
        <v>194</v>
      </c>
    </row>
    <row r="292" spans="1:4" x14ac:dyDescent="0.25">
      <c r="A292" s="277">
        <v>126761</v>
      </c>
      <c r="B292" s="275" t="s">
        <v>287</v>
      </c>
      <c r="C292" s="275" t="s">
        <v>274</v>
      </c>
      <c r="D292" s="275" t="s">
        <v>194</v>
      </c>
    </row>
    <row r="293" spans="1:4" x14ac:dyDescent="0.25">
      <c r="A293" s="277">
        <v>126274</v>
      </c>
      <c r="B293" s="275" t="s">
        <v>665</v>
      </c>
      <c r="C293" s="275" t="s">
        <v>828</v>
      </c>
      <c r="D293" s="275" t="s">
        <v>194</v>
      </c>
    </row>
    <row r="294" spans="1:4" x14ac:dyDescent="0.25">
      <c r="A294" s="277">
        <v>126332</v>
      </c>
      <c r="B294" s="275" t="s">
        <v>690</v>
      </c>
      <c r="C294" s="275" t="s">
        <v>263</v>
      </c>
      <c r="D294" s="275" t="s">
        <v>194</v>
      </c>
    </row>
    <row r="295" spans="1:4" x14ac:dyDescent="0.25">
      <c r="A295" s="277">
        <v>126762</v>
      </c>
      <c r="B295" s="275" t="s">
        <v>432</v>
      </c>
      <c r="C295" s="275" t="s">
        <v>274</v>
      </c>
      <c r="D295" s="275" t="s">
        <v>194</v>
      </c>
    </row>
    <row r="296" spans="1:4" x14ac:dyDescent="0.25">
      <c r="A296" s="277">
        <v>126427</v>
      </c>
      <c r="B296" s="275" t="s">
        <v>611</v>
      </c>
      <c r="C296" s="275" t="s">
        <v>820</v>
      </c>
      <c r="D296" s="275" t="s">
        <v>194</v>
      </c>
    </row>
    <row r="297" spans="1:4" x14ac:dyDescent="0.25">
      <c r="A297" s="277">
        <v>126315</v>
      </c>
      <c r="B297" s="275" t="s">
        <v>678</v>
      </c>
      <c r="C297" s="275" t="s">
        <v>823</v>
      </c>
      <c r="D297" s="275" t="s">
        <v>194</v>
      </c>
    </row>
    <row r="298" spans="1:4" x14ac:dyDescent="0.25">
      <c r="A298" s="277">
        <v>126689</v>
      </c>
      <c r="B298" s="275" t="s">
        <v>788</v>
      </c>
      <c r="C298" s="275" t="s">
        <v>819</v>
      </c>
      <c r="D298" s="275" t="s">
        <v>194</v>
      </c>
    </row>
    <row r="299" spans="1:4" x14ac:dyDescent="0.25">
      <c r="A299" s="277">
        <v>126386</v>
      </c>
      <c r="B299" s="275" t="s">
        <v>703</v>
      </c>
      <c r="C299" s="275" t="s">
        <v>830</v>
      </c>
      <c r="D299" s="275" t="s">
        <v>194</v>
      </c>
    </row>
    <row r="300" spans="1:4" x14ac:dyDescent="0.25">
      <c r="A300" s="277">
        <v>126763</v>
      </c>
      <c r="B300" s="275" t="s">
        <v>433</v>
      </c>
      <c r="C300" s="275" t="s">
        <v>274</v>
      </c>
      <c r="D300" s="275" t="s">
        <v>194</v>
      </c>
    </row>
    <row r="301" spans="1:4" x14ac:dyDescent="0.25">
      <c r="A301" s="277">
        <v>126444</v>
      </c>
      <c r="B301" s="275" t="s">
        <v>517</v>
      </c>
      <c r="C301" s="275" t="s">
        <v>826</v>
      </c>
      <c r="D301" s="275" t="s">
        <v>194</v>
      </c>
    </row>
    <row r="302" spans="1:4" x14ac:dyDescent="0.25">
      <c r="A302" s="277">
        <v>126664</v>
      </c>
      <c r="B302" s="275" t="s">
        <v>517</v>
      </c>
      <c r="C302" s="275" t="s">
        <v>272</v>
      </c>
      <c r="D302" s="275" t="s">
        <v>194</v>
      </c>
    </row>
    <row r="303" spans="1:4" x14ac:dyDescent="0.25">
      <c r="A303" s="277">
        <v>126665</v>
      </c>
      <c r="B303" s="275" t="s">
        <v>571</v>
      </c>
      <c r="C303" s="275" t="s">
        <v>272</v>
      </c>
      <c r="D303" s="275" t="s">
        <v>194</v>
      </c>
    </row>
    <row r="304" spans="1:4" x14ac:dyDescent="0.25">
      <c r="A304" s="277">
        <v>126713</v>
      </c>
      <c r="B304" s="275" t="s">
        <v>794</v>
      </c>
      <c r="C304" s="275" t="s">
        <v>260</v>
      </c>
      <c r="D304" s="275" t="s">
        <v>194</v>
      </c>
    </row>
    <row r="305" spans="1:4" x14ac:dyDescent="0.25">
      <c r="A305" s="277">
        <v>126764</v>
      </c>
      <c r="B305" s="275" t="s">
        <v>449</v>
      </c>
      <c r="C305" s="275" t="s">
        <v>275</v>
      </c>
      <c r="D305" s="275" t="s">
        <v>194</v>
      </c>
    </row>
    <row r="306" spans="1:4" x14ac:dyDescent="0.25">
      <c r="A306" s="277">
        <v>126352</v>
      </c>
      <c r="B306" s="275" t="s">
        <v>493</v>
      </c>
      <c r="C306" s="275" t="s">
        <v>265</v>
      </c>
      <c r="D306" s="275" t="s">
        <v>194</v>
      </c>
    </row>
    <row r="307" spans="1:4" x14ac:dyDescent="0.25">
      <c r="A307" s="277">
        <v>126316</v>
      </c>
      <c r="B307" s="275" t="s">
        <v>461</v>
      </c>
      <c r="C307" s="275" t="s">
        <v>823</v>
      </c>
      <c r="D307" s="275" t="s">
        <v>194</v>
      </c>
    </row>
    <row r="308" spans="1:4" x14ac:dyDescent="0.25">
      <c r="A308" s="277">
        <v>126813</v>
      </c>
      <c r="B308" s="275" t="s">
        <v>355</v>
      </c>
      <c r="C308" s="275" t="s">
        <v>277</v>
      </c>
      <c r="D308" s="275" t="s">
        <v>194</v>
      </c>
    </row>
    <row r="309" spans="1:4" x14ac:dyDescent="0.25">
      <c r="A309" s="277">
        <v>126295</v>
      </c>
      <c r="B309" s="275" t="s">
        <v>385</v>
      </c>
      <c r="C309" s="275" t="s">
        <v>824</v>
      </c>
      <c r="D309" s="275" t="s">
        <v>194</v>
      </c>
    </row>
    <row r="310" spans="1:4" x14ac:dyDescent="0.25">
      <c r="A310" s="277">
        <v>126765</v>
      </c>
      <c r="B310" s="275" t="s">
        <v>434</v>
      </c>
      <c r="C310" s="275" t="s">
        <v>274</v>
      </c>
      <c r="D310" s="275" t="s">
        <v>194</v>
      </c>
    </row>
    <row r="311" spans="1:4" x14ac:dyDescent="0.25">
      <c r="A311" s="277">
        <v>126733</v>
      </c>
      <c r="B311" s="275" t="s">
        <v>594</v>
      </c>
      <c r="C311" s="275" t="s">
        <v>273</v>
      </c>
      <c r="D311" s="275" t="s">
        <v>194</v>
      </c>
    </row>
    <row r="312" spans="1:4" x14ac:dyDescent="0.25">
      <c r="A312" s="277">
        <v>126766</v>
      </c>
      <c r="B312" s="275" t="s">
        <v>435</v>
      </c>
      <c r="C312" s="275" t="s">
        <v>274</v>
      </c>
      <c r="D312" s="275" t="s">
        <v>194</v>
      </c>
    </row>
    <row r="313" spans="1:4" x14ac:dyDescent="0.25">
      <c r="A313" s="277">
        <v>126428</v>
      </c>
      <c r="B313" s="275" t="s">
        <v>716</v>
      </c>
      <c r="C313" s="275" t="s">
        <v>820</v>
      </c>
      <c r="D313" s="275" t="s">
        <v>194</v>
      </c>
    </row>
    <row r="314" spans="1:4" x14ac:dyDescent="0.25">
      <c r="A314" s="277">
        <v>126405</v>
      </c>
      <c r="B314" s="275" t="s">
        <v>506</v>
      </c>
      <c r="C314" s="275" t="s">
        <v>825</v>
      </c>
      <c r="D314" s="275" t="s">
        <v>194</v>
      </c>
    </row>
    <row r="315" spans="1:4" ht="26.25" x14ac:dyDescent="0.25">
      <c r="A315" s="277">
        <v>126690</v>
      </c>
      <c r="B315" s="275" t="s">
        <v>621</v>
      </c>
      <c r="C315" s="275" t="s">
        <v>829</v>
      </c>
      <c r="D315" s="275" t="s">
        <v>194</v>
      </c>
    </row>
    <row r="316" spans="1:4" x14ac:dyDescent="0.25">
      <c r="A316" s="277">
        <v>126605</v>
      </c>
      <c r="B316" s="275" t="s">
        <v>313</v>
      </c>
      <c r="C316" s="275" t="s">
        <v>821</v>
      </c>
      <c r="D316" s="275" t="s">
        <v>194</v>
      </c>
    </row>
    <row r="317" spans="1:4" x14ac:dyDescent="0.25">
      <c r="A317" s="277">
        <v>126606</v>
      </c>
      <c r="B317" s="275" t="s">
        <v>314</v>
      </c>
      <c r="C317" s="275" t="s">
        <v>821</v>
      </c>
      <c r="D317" s="275" t="s">
        <v>194</v>
      </c>
    </row>
    <row r="318" spans="1:4" x14ac:dyDescent="0.25">
      <c r="A318" s="277">
        <v>126635</v>
      </c>
      <c r="B318" s="275" t="s">
        <v>314</v>
      </c>
      <c r="C318" s="275" t="s">
        <v>268</v>
      </c>
      <c r="D318" s="275" t="s">
        <v>194</v>
      </c>
    </row>
    <row r="319" spans="1:4" x14ac:dyDescent="0.25">
      <c r="A319" s="277">
        <v>126636</v>
      </c>
      <c r="B319" s="275" t="s">
        <v>341</v>
      </c>
      <c r="C319" s="275" t="s">
        <v>269</v>
      </c>
      <c r="D319" s="275" t="s">
        <v>194</v>
      </c>
    </row>
    <row r="320" spans="1:4" x14ac:dyDescent="0.25">
      <c r="A320" s="277">
        <v>126637</v>
      </c>
      <c r="B320" s="275" t="s">
        <v>762</v>
      </c>
      <c r="C320" s="275" t="s">
        <v>269</v>
      </c>
      <c r="D320" s="275" t="s">
        <v>194</v>
      </c>
    </row>
    <row r="321" spans="1:4" x14ac:dyDescent="0.25">
      <c r="A321" s="277">
        <v>126296</v>
      </c>
      <c r="B321" s="275" t="s">
        <v>386</v>
      </c>
      <c r="C321" s="275" t="s">
        <v>824</v>
      </c>
      <c r="D321" s="275" t="s">
        <v>194</v>
      </c>
    </row>
    <row r="322" spans="1:4" x14ac:dyDescent="0.25">
      <c r="A322" s="277">
        <v>126297</v>
      </c>
      <c r="B322" s="275" t="s">
        <v>387</v>
      </c>
      <c r="C322" s="275" t="s">
        <v>824</v>
      </c>
      <c r="D322" s="275" t="s">
        <v>194</v>
      </c>
    </row>
    <row r="323" spans="1:4" x14ac:dyDescent="0.25">
      <c r="A323" s="277">
        <v>126353</v>
      </c>
      <c r="B323" s="275" t="s">
        <v>480</v>
      </c>
      <c r="C323" s="275" t="s">
        <v>264</v>
      </c>
      <c r="D323" s="275" t="s">
        <v>194</v>
      </c>
    </row>
    <row r="324" spans="1:4" ht="26.25" x14ac:dyDescent="0.25">
      <c r="A324" s="277">
        <v>126638</v>
      </c>
      <c r="B324" s="275" t="s">
        <v>758</v>
      </c>
      <c r="C324" s="275" t="s">
        <v>268</v>
      </c>
      <c r="D324" s="275" t="s">
        <v>194</v>
      </c>
    </row>
    <row r="325" spans="1:4" x14ac:dyDescent="0.25">
      <c r="A325" s="277">
        <v>199538</v>
      </c>
      <c r="B325" s="275" t="s">
        <v>750</v>
      </c>
      <c r="C325" s="275" t="s">
        <v>833</v>
      </c>
      <c r="D325" s="275" t="s">
        <v>194</v>
      </c>
    </row>
    <row r="326" spans="1:4" x14ac:dyDescent="0.25">
      <c r="A326" s="277">
        <v>126639</v>
      </c>
      <c r="B326" s="275" t="s">
        <v>342</v>
      </c>
      <c r="C326" s="275" t="s">
        <v>269</v>
      </c>
      <c r="D326" s="275" t="s">
        <v>194</v>
      </c>
    </row>
    <row r="327" spans="1:4" x14ac:dyDescent="0.25">
      <c r="A327" s="277">
        <v>126429</v>
      </c>
      <c r="B327" s="275" t="s">
        <v>612</v>
      </c>
      <c r="C327" s="275" t="s">
        <v>820</v>
      </c>
      <c r="D327" s="275" t="s">
        <v>194</v>
      </c>
    </row>
    <row r="328" spans="1:4" x14ac:dyDescent="0.25">
      <c r="A328" s="277">
        <v>126714</v>
      </c>
      <c r="B328" s="275" t="s">
        <v>581</v>
      </c>
      <c r="C328" s="275" t="s">
        <v>260</v>
      </c>
      <c r="D328" s="275" t="s">
        <v>194</v>
      </c>
    </row>
    <row r="329" spans="1:4" x14ac:dyDescent="0.25">
      <c r="A329" s="277">
        <v>126666</v>
      </c>
      <c r="B329" s="275" t="s">
        <v>767</v>
      </c>
      <c r="C329" s="275" t="s">
        <v>270</v>
      </c>
      <c r="D329" s="275" t="s">
        <v>194</v>
      </c>
    </row>
    <row r="330" spans="1:4" x14ac:dyDescent="0.25">
      <c r="A330" s="277">
        <v>199521</v>
      </c>
      <c r="B330" s="275" t="s">
        <v>768</v>
      </c>
      <c r="C330" s="275" t="s">
        <v>270</v>
      </c>
      <c r="D330" s="275" t="s">
        <v>194</v>
      </c>
    </row>
    <row r="331" spans="1:4" x14ac:dyDescent="0.25">
      <c r="A331" s="277">
        <v>126445</v>
      </c>
      <c r="B331" s="275" t="s">
        <v>518</v>
      </c>
      <c r="C331" s="275" t="s">
        <v>826</v>
      </c>
      <c r="D331" s="275" t="s">
        <v>194</v>
      </c>
    </row>
    <row r="332" spans="1:4" x14ac:dyDescent="0.25">
      <c r="A332" s="277">
        <v>126354</v>
      </c>
      <c r="B332" s="275" t="s">
        <v>481</v>
      </c>
      <c r="C332" s="275" t="s">
        <v>264</v>
      </c>
      <c r="D332" s="275" t="s">
        <v>194</v>
      </c>
    </row>
    <row r="333" spans="1:4" x14ac:dyDescent="0.25">
      <c r="A333" s="277">
        <v>126446</v>
      </c>
      <c r="B333" s="275" t="s">
        <v>519</v>
      </c>
      <c r="C333" s="275" t="s">
        <v>826</v>
      </c>
      <c r="D333" s="275" t="s">
        <v>194</v>
      </c>
    </row>
    <row r="334" spans="1:4" x14ac:dyDescent="0.25">
      <c r="A334" s="277">
        <v>126814</v>
      </c>
      <c r="B334" s="275" t="s">
        <v>367</v>
      </c>
      <c r="C334" s="275" t="s">
        <v>278</v>
      </c>
      <c r="D334" s="275" t="s">
        <v>194</v>
      </c>
    </row>
    <row r="335" spans="1:4" x14ac:dyDescent="0.25">
      <c r="A335" s="277">
        <v>126406</v>
      </c>
      <c r="B335" s="275" t="s">
        <v>507</v>
      </c>
      <c r="C335" s="275" t="s">
        <v>825</v>
      </c>
      <c r="D335" s="275" t="s">
        <v>194</v>
      </c>
    </row>
    <row r="336" spans="1:4" x14ac:dyDescent="0.25">
      <c r="A336" s="277">
        <v>126767</v>
      </c>
      <c r="B336" s="275" t="s">
        <v>450</v>
      </c>
      <c r="C336" s="275" t="s">
        <v>275</v>
      </c>
      <c r="D336" s="275" t="s">
        <v>194</v>
      </c>
    </row>
    <row r="337" spans="1:4" x14ac:dyDescent="0.25">
      <c r="A337" s="277">
        <v>126430</v>
      </c>
      <c r="B337" s="275" t="s">
        <v>613</v>
      </c>
      <c r="C337" s="275" t="s">
        <v>820</v>
      </c>
      <c r="D337" s="275" t="s">
        <v>194</v>
      </c>
    </row>
    <row r="338" spans="1:4" x14ac:dyDescent="0.25">
      <c r="A338" s="277">
        <v>126298</v>
      </c>
      <c r="B338" s="275" t="s">
        <v>670</v>
      </c>
      <c r="C338" s="275" t="s">
        <v>824</v>
      </c>
      <c r="D338" s="275" t="s">
        <v>194</v>
      </c>
    </row>
    <row r="339" spans="1:4" x14ac:dyDescent="0.25">
      <c r="A339" s="277">
        <v>126355</v>
      </c>
      <c r="B339" s="275" t="s">
        <v>388</v>
      </c>
      <c r="C339" s="275" t="s">
        <v>265</v>
      </c>
      <c r="D339" s="275" t="s">
        <v>194</v>
      </c>
    </row>
    <row r="340" spans="1:4" x14ac:dyDescent="0.25">
      <c r="A340" s="277">
        <v>126815</v>
      </c>
      <c r="B340" s="275" t="s">
        <v>368</v>
      </c>
      <c r="C340" s="275" t="s">
        <v>278</v>
      </c>
      <c r="D340" s="275" t="s">
        <v>194</v>
      </c>
    </row>
    <row r="341" spans="1:4" x14ac:dyDescent="0.25">
      <c r="A341" s="277">
        <v>126691</v>
      </c>
      <c r="B341" s="275" t="s">
        <v>779</v>
      </c>
      <c r="C341" s="275" t="s">
        <v>819</v>
      </c>
      <c r="D341" s="275" t="s">
        <v>194</v>
      </c>
    </row>
    <row r="342" spans="1:4" x14ac:dyDescent="0.25">
      <c r="A342" s="277">
        <v>126734</v>
      </c>
      <c r="B342" s="275" t="s">
        <v>595</v>
      </c>
      <c r="C342" s="275" t="s">
        <v>273</v>
      </c>
      <c r="D342" s="275" t="s">
        <v>194</v>
      </c>
    </row>
    <row r="343" spans="1:4" x14ac:dyDescent="0.25">
      <c r="A343" s="277">
        <v>126715</v>
      </c>
      <c r="B343" s="275" t="s">
        <v>582</v>
      </c>
      <c r="C343" s="275" t="s">
        <v>260</v>
      </c>
      <c r="D343" s="275" t="s">
        <v>194</v>
      </c>
    </row>
    <row r="344" spans="1:4" x14ac:dyDescent="0.25">
      <c r="A344" s="277">
        <v>126479</v>
      </c>
      <c r="B344" s="275" t="s">
        <v>537</v>
      </c>
      <c r="C344" s="275" t="s">
        <v>266</v>
      </c>
      <c r="D344" s="275" t="s">
        <v>194</v>
      </c>
    </row>
    <row r="345" spans="1:4" x14ac:dyDescent="0.25">
      <c r="A345" s="277">
        <v>126333</v>
      </c>
      <c r="B345" s="275" t="s">
        <v>691</v>
      </c>
      <c r="C345" s="275" t="s">
        <v>263</v>
      </c>
      <c r="D345" s="275" t="s">
        <v>194</v>
      </c>
    </row>
    <row r="346" spans="1:4" x14ac:dyDescent="0.25">
      <c r="A346" s="277">
        <v>126299</v>
      </c>
      <c r="B346" s="275" t="s">
        <v>472</v>
      </c>
      <c r="C346" s="275" t="s">
        <v>824</v>
      </c>
      <c r="D346" s="275" t="s">
        <v>194</v>
      </c>
    </row>
    <row r="347" spans="1:4" x14ac:dyDescent="0.25">
      <c r="A347" s="277">
        <v>126816</v>
      </c>
      <c r="B347" s="275" t="s">
        <v>369</v>
      </c>
      <c r="C347" s="275" t="s">
        <v>278</v>
      </c>
      <c r="D347" s="275" t="s">
        <v>194</v>
      </c>
    </row>
    <row r="348" spans="1:4" x14ac:dyDescent="0.25">
      <c r="A348" s="277">
        <v>126735</v>
      </c>
      <c r="B348" s="275" t="s">
        <v>596</v>
      </c>
      <c r="C348" s="275" t="s">
        <v>273</v>
      </c>
      <c r="D348" s="275" t="s">
        <v>194</v>
      </c>
    </row>
    <row r="349" spans="1:4" x14ac:dyDescent="0.25">
      <c r="A349" s="277">
        <v>126317</v>
      </c>
      <c r="B349" s="275" t="s">
        <v>462</v>
      </c>
      <c r="C349" s="275" t="s">
        <v>823</v>
      </c>
      <c r="D349" s="275" t="s">
        <v>194</v>
      </c>
    </row>
    <row r="350" spans="1:4" x14ac:dyDescent="0.25">
      <c r="A350" s="277">
        <v>126334</v>
      </c>
      <c r="B350" s="275" t="s">
        <v>473</v>
      </c>
      <c r="C350" s="275" t="s">
        <v>263</v>
      </c>
      <c r="D350" s="275" t="s">
        <v>194</v>
      </c>
    </row>
    <row r="351" spans="1:4" x14ac:dyDescent="0.25">
      <c r="A351" s="277">
        <v>126817</v>
      </c>
      <c r="B351" s="275" t="s">
        <v>370</v>
      </c>
      <c r="C351" s="275" t="s">
        <v>278</v>
      </c>
      <c r="D351" s="275" t="s">
        <v>194</v>
      </c>
    </row>
    <row r="352" spans="1:4" x14ac:dyDescent="0.25">
      <c r="A352" s="277">
        <v>199523</v>
      </c>
      <c r="B352" s="275" t="s">
        <v>675</v>
      </c>
      <c r="C352" s="275" t="s">
        <v>823</v>
      </c>
      <c r="D352" s="275" t="s">
        <v>194</v>
      </c>
    </row>
    <row r="353" spans="1:4" x14ac:dyDescent="0.25">
      <c r="A353" s="277">
        <v>126716</v>
      </c>
      <c r="B353" s="275" t="s">
        <v>583</v>
      </c>
      <c r="C353" s="275" t="s">
        <v>260</v>
      </c>
      <c r="D353" s="275" t="s">
        <v>194</v>
      </c>
    </row>
    <row r="354" spans="1:4" x14ac:dyDescent="0.25">
      <c r="A354" s="277">
        <v>126607</v>
      </c>
      <c r="B354" s="275" t="s">
        <v>315</v>
      </c>
      <c r="C354" s="275" t="s">
        <v>821</v>
      </c>
      <c r="D354" s="275" t="s">
        <v>194</v>
      </c>
    </row>
    <row r="355" spans="1:4" x14ac:dyDescent="0.25">
      <c r="A355" s="277">
        <v>126387</v>
      </c>
      <c r="B355" s="275" t="s">
        <v>408</v>
      </c>
      <c r="C355" s="275" t="s">
        <v>839</v>
      </c>
      <c r="D355" s="275" t="s">
        <v>194</v>
      </c>
    </row>
    <row r="356" spans="1:4" x14ac:dyDescent="0.25">
      <c r="A356" s="277">
        <v>126356</v>
      </c>
      <c r="B356" s="275" t="s">
        <v>482</v>
      </c>
      <c r="C356" s="275" t="s">
        <v>264</v>
      </c>
      <c r="D356" s="275" t="s">
        <v>194</v>
      </c>
    </row>
    <row r="357" spans="1:4" x14ac:dyDescent="0.25">
      <c r="A357" s="277">
        <v>126717</v>
      </c>
      <c r="B357" s="275" t="s">
        <v>584</v>
      </c>
      <c r="C357" s="275" t="s">
        <v>260</v>
      </c>
      <c r="D357" s="275" t="s">
        <v>194</v>
      </c>
    </row>
    <row r="358" spans="1:4" x14ac:dyDescent="0.25">
      <c r="A358" s="277">
        <v>126736</v>
      </c>
      <c r="B358" s="275" t="s">
        <v>597</v>
      </c>
      <c r="C358" s="275" t="s">
        <v>273</v>
      </c>
      <c r="D358" s="275" t="s">
        <v>194</v>
      </c>
    </row>
    <row r="359" spans="1:4" x14ac:dyDescent="0.25">
      <c r="A359" s="277">
        <v>126641</v>
      </c>
      <c r="B359" s="275" t="s">
        <v>343</v>
      </c>
      <c r="C359" s="275" t="s">
        <v>269</v>
      </c>
      <c r="D359" s="275" t="s">
        <v>194</v>
      </c>
    </row>
    <row r="360" spans="1:4" x14ac:dyDescent="0.25">
      <c r="A360" s="277">
        <v>199527</v>
      </c>
      <c r="B360" s="275" t="s">
        <v>708</v>
      </c>
      <c r="C360" s="275" t="s">
        <v>839</v>
      </c>
      <c r="D360" s="275" t="s">
        <v>194</v>
      </c>
    </row>
    <row r="361" spans="1:4" x14ac:dyDescent="0.25">
      <c r="A361" s="277">
        <v>126667</v>
      </c>
      <c r="B361" s="275" t="s">
        <v>563</v>
      </c>
      <c r="C361" s="275" t="s">
        <v>271</v>
      </c>
      <c r="D361" s="275" t="s">
        <v>194</v>
      </c>
    </row>
    <row r="362" spans="1:4" x14ac:dyDescent="0.25">
      <c r="A362" s="277">
        <v>126692</v>
      </c>
      <c r="B362" s="275" t="s">
        <v>789</v>
      </c>
      <c r="C362" s="275" t="s">
        <v>819</v>
      </c>
      <c r="D362" s="275" t="s">
        <v>194</v>
      </c>
    </row>
    <row r="363" spans="1:4" x14ac:dyDescent="0.25">
      <c r="A363" s="277">
        <v>126768</v>
      </c>
      <c r="B363" s="275" t="s">
        <v>436</v>
      </c>
      <c r="C363" s="275" t="s">
        <v>274</v>
      </c>
      <c r="D363" s="275" t="s">
        <v>194</v>
      </c>
    </row>
    <row r="364" spans="1:4" x14ac:dyDescent="0.25">
      <c r="A364" s="277">
        <v>126769</v>
      </c>
      <c r="B364" s="275" t="s">
        <v>437</v>
      </c>
      <c r="C364" s="275" t="s">
        <v>274</v>
      </c>
      <c r="D364" s="275" t="s">
        <v>194</v>
      </c>
    </row>
    <row r="365" spans="1:4" x14ac:dyDescent="0.25">
      <c r="A365" s="277">
        <v>126770</v>
      </c>
      <c r="B365" s="275" t="s">
        <v>451</v>
      </c>
      <c r="C365" s="275" t="s">
        <v>275</v>
      </c>
      <c r="D365" s="275" t="s">
        <v>194</v>
      </c>
    </row>
    <row r="366" spans="1:4" x14ac:dyDescent="0.25">
      <c r="A366" s="277">
        <v>126526</v>
      </c>
      <c r="B366" s="275" t="s">
        <v>302</v>
      </c>
      <c r="C366" s="275" t="s">
        <v>833</v>
      </c>
      <c r="D366" s="275" t="s">
        <v>194</v>
      </c>
    </row>
    <row r="367" spans="1:4" x14ac:dyDescent="0.25">
      <c r="A367" s="277">
        <v>126388</v>
      </c>
      <c r="B367" s="275" t="s">
        <v>409</v>
      </c>
      <c r="C367" s="275" t="s">
        <v>839</v>
      </c>
      <c r="D367" s="275" t="s">
        <v>194</v>
      </c>
    </row>
    <row r="368" spans="1:4" x14ac:dyDescent="0.25">
      <c r="A368" s="277">
        <v>126447</v>
      </c>
      <c r="B368" s="275" t="s">
        <v>520</v>
      </c>
      <c r="C368" s="275" t="s">
        <v>826</v>
      </c>
      <c r="D368" s="275" t="s">
        <v>194</v>
      </c>
    </row>
    <row r="369" spans="1:4" x14ac:dyDescent="0.25">
      <c r="A369" s="277">
        <v>126318</v>
      </c>
      <c r="B369" s="275" t="s">
        <v>463</v>
      </c>
      <c r="C369" s="275" t="s">
        <v>823</v>
      </c>
      <c r="D369" s="275" t="s">
        <v>194</v>
      </c>
    </row>
    <row r="370" spans="1:4" x14ac:dyDescent="0.25">
      <c r="A370" s="277">
        <v>126694</v>
      </c>
      <c r="B370" s="275" t="s">
        <v>780</v>
      </c>
      <c r="C370" s="275" t="s">
        <v>819</v>
      </c>
      <c r="D370" s="275" t="s">
        <v>194</v>
      </c>
    </row>
    <row r="371" spans="1:4" ht="26.25" x14ac:dyDescent="0.25">
      <c r="A371" s="277">
        <v>126693</v>
      </c>
      <c r="B371" s="275" t="s">
        <v>622</v>
      </c>
      <c r="C371" s="275" t="s">
        <v>829</v>
      </c>
      <c r="D371" s="275" t="s">
        <v>194</v>
      </c>
    </row>
    <row r="372" spans="1:4" x14ac:dyDescent="0.25">
      <c r="A372" s="277">
        <v>126389</v>
      </c>
      <c r="B372" s="275" t="s">
        <v>410</v>
      </c>
      <c r="C372" s="275" t="s">
        <v>839</v>
      </c>
      <c r="D372" s="275" t="s">
        <v>194</v>
      </c>
    </row>
    <row r="373" spans="1:4" x14ac:dyDescent="0.25">
      <c r="A373" s="277">
        <v>126448</v>
      </c>
      <c r="B373" s="275" t="s">
        <v>521</v>
      </c>
      <c r="C373" s="275" t="s">
        <v>826</v>
      </c>
      <c r="D373" s="275" t="s">
        <v>194</v>
      </c>
    </row>
    <row r="374" spans="1:4" x14ac:dyDescent="0.25">
      <c r="A374" s="277">
        <v>199525</v>
      </c>
      <c r="B374" s="275" t="s">
        <v>814</v>
      </c>
      <c r="C374" s="275" t="s">
        <v>278</v>
      </c>
      <c r="D374" s="275" t="s">
        <v>194</v>
      </c>
    </row>
    <row r="375" spans="1:4" x14ac:dyDescent="0.25">
      <c r="A375" s="277">
        <v>126357</v>
      </c>
      <c r="B375" s="275" t="s">
        <v>494</v>
      </c>
      <c r="C375" s="275" t="s">
        <v>265</v>
      </c>
      <c r="D375" s="275" t="s">
        <v>194</v>
      </c>
    </row>
    <row r="376" spans="1:4" x14ac:dyDescent="0.25">
      <c r="A376" s="277">
        <v>126668</v>
      </c>
      <c r="B376" s="275" t="s">
        <v>564</v>
      </c>
      <c r="C376" s="275" t="s">
        <v>271</v>
      </c>
      <c r="D376" s="275" t="s">
        <v>194</v>
      </c>
    </row>
    <row r="377" spans="1:4" x14ac:dyDescent="0.25">
      <c r="A377" s="277">
        <v>126335</v>
      </c>
      <c r="B377" s="275" t="s">
        <v>474</v>
      </c>
      <c r="C377" s="275" t="s">
        <v>263</v>
      </c>
      <c r="D377" s="275" t="s">
        <v>194</v>
      </c>
    </row>
    <row r="378" spans="1:4" x14ac:dyDescent="0.25">
      <c r="A378" s="277">
        <v>126358</v>
      </c>
      <c r="B378" s="275" t="s">
        <v>474</v>
      </c>
      <c r="C378" s="275" t="s">
        <v>265</v>
      </c>
      <c r="D378" s="275" t="s">
        <v>194</v>
      </c>
    </row>
    <row r="379" spans="1:4" x14ac:dyDescent="0.25">
      <c r="A379" s="277">
        <v>126275</v>
      </c>
      <c r="B379" s="275" t="s">
        <v>843</v>
      </c>
      <c r="C379" s="275" t="s">
        <v>828</v>
      </c>
      <c r="D379" s="275" t="s">
        <v>194</v>
      </c>
    </row>
    <row r="380" spans="1:4" x14ac:dyDescent="0.25">
      <c r="A380" s="277">
        <v>126480</v>
      </c>
      <c r="B380" s="275" t="s">
        <v>550</v>
      </c>
      <c r="C380" s="275" t="s">
        <v>267</v>
      </c>
      <c r="D380" s="275" t="s">
        <v>194</v>
      </c>
    </row>
    <row r="381" spans="1:4" x14ac:dyDescent="0.25">
      <c r="A381" s="277">
        <v>126787</v>
      </c>
      <c r="B381" s="275" t="s">
        <v>808</v>
      </c>
      <c r="C381" s="275" t="s">
        <v>276</v>
      </c>
      <c r="D381" s="275" t="s">
        <v>194</v>
      </c>
    </row>
    <row r="382" spans="1:4" x14ac:dyDescent="0.25">
      <c r="A382" s="277">
        <v>126282</v>
      </c>
      <c r="B382" s="275" t="s">
        <v>389</v>
      </c>
      <c r="C382" s="275" t="s">
        <v>824</v>
      </c>
      <c r="D382" s="275" t="s">
        <v>194</v>
      </c>
    </row>
    <row r="383" spans="1:4" x14ac:dyDescent="0.25">
      <c r="A383" s="277">
        <v>126319</v>
      </c>
      <c r="B383" s="275" t="s">
        <v>464</v>
      </c>
      <c r="C383" s="275" t="s">
        <v>823</v>
      </c>
      <c r="D383" s="275" t="s">
        <v>194</v>
      </c>
    </row>
    <row r="384" spans="1:4" x14ac:dyDescent="0.25">
      <c r="A384" s="277">
        <v>126509</v>
      </c>
      <c r="B384" s="275" t="s">
        <v>421</v>
      </c>
      <c r="C384" s="275" t="s">
        <v>822</v>
      </c>
      <c r="D384" s="275" t="s">
        <v>194</v>
      </c>
    </row>
    <row r="385" spans="1:4" x14ac:dyDescent="0.25">
      <c r="A385" s="277">
        <v>126449</v>
      </c>
      <c r="B385" s="275" t="s">
        <v>522</v>
      </c>
      <c r="C385" s="275" t="s">
        <v>826</v>
      </c>
      <c r="D385" s="275" t="s">
        <v>194</v>
      </c>
    </row>
    <row r="386" spans="1:4" x14ac:dyDescent="0.25">
      <c r="A386" s="277">
        <v>126359</v>
      </c>
      <c r="B386" s="275" t="s">
        <v>844</v>
      </c>
      <c r="C386" s="275" t="s">
        <v>264</v>
      </c>
      <c r="D386" s="275" t="s">
        <v>194</v>
      </c>
    </row>
    <row r="387" spans="1:4" x14ac:dyDescent="0.25">
      <c r="A387" s="277">
        <v>126300</v>
      </c>
      <c r="B387" s="275" t="s">
        <v>390</v>
      </c>
      <c r="C387" s="275" t="s">
        <v>824</v>
      </c>
      <c r="D387" s="275" t="s">
        <v>194</v>
      </c>
    </row>
    <row r="388" spans="1:4" x14ac:dyDescent="0.25">
      <c r="A388" s="277">
        <v>126320</v>
      </c>
      <c r="B388" s="275" t="s">
        <v>465</v>
      </c>
      <c r="C388" s="275" t="s">
        <v>823</v>
      </c>
      <c r="D388" s="275" t="s">
        <v>194</v>
      </c>
    </row>
    <row r="389" spans="1:4" x14ac:dyDescent="0.25">
      <c r="A389" s="277">
        <v>126336</v>
      </c>
      <c r="B389" s="275" t="s">
        <v>692</v>
      </c>
      <c r="C389" s="275" t="s">
        <v>263</v>
      </c>
      <c r="D389" s="275" t="s">
        <v>194</v>
      </c>
    </row>
    <row r="390" spans="1:4" x14ac:dyDescent="0.25">
      <c r="A390" s="277">
        <v>126737</v>
      </c>
      <c r="B390" s="275" t="s">
        <v>598</v>
      </c>
      <c r="C390" s="275" t="s">
        <v>273</v>
      </c>
      <c r="D390" s="275" t="s">
        <v>194</v>
      </c>
    </row>
    <row r="391" spans="1:4" x14ac:dyDescent="0.25">
      <c r="A391" s="277">
        <v>126481</v>
      </c>
      <c r="B391" s="275" t="s">
        <v>741</v>
      </c>
      <c r="C391" s="275" t="s">
        <v>267</v>
      </c>
      <c r="D391" s="275" t="s">
        <v>194</v>
      </c>
    </row>
    <row r="392" spans="1:4" x14ac:dyDescent="0.25">
      <c r="A392" s="277">
        <v>199531</v>
      </c>
      <c r="B392" s="275" t="s">
        <v>682</v>
      </c>
      <c r="C392" s="275" t="s">
        <v>823</v>
      </c>
      <c r="D392" s="275" t="s">
        <v>194</v>
      </c>
    </row>
    <row r="393" spans="1:4" x14ac:dyDescent="0.25">
      <c r="A393" s="277">
        <v>126718</v>
      </c>
      <c r="B393" s="275" t="s">
        <v>585</v>
      </c>
      <c r="C393" s="275" t="s">
        <v>260</v>
      </c>
      <c r="D393" s="275" t="s">
        <v>194</v>
      </c>
    </row>
    <row r="394" spans="1:4" x14ac:dyDescent="0.25">
      <c r="A394" s="277">
        <v>126527</v>
      </c>
      <c r="B394" s="275" t="s">
        <v>303</v>
      </c>
      <c r="C394" s="275" t="s">
        <v>833</v>
      </c>
      <c r="D394" s="275" t="s">
        <v>194</v>
      </c>
    </row>
    <row r="395" spans="1:4" x14ac:dyDescent="0.25">
      <c r="A395" s="277">
        <v>126738</v>
      </c>
      <c r="B395" s="275" t="s">
        <v>599</v>
      </c>
      <c r="C395" s="275" t="s">
        <v>273</v>
      </c>
      <c r="D395" s="275" t="s">
        <v>194</v>
      </c>
    </row>
    <row r="396" spans="1:4" x14ac:dyDescent="0.25">
      <c r="A396" s="277">
        <v>126771</v>
      </c>
      <c r="B396" s="275" t="s">
        <v>803</v>
      </c>
      <c r="C396" s="275" t="s">
        <v>275</v>
      </c>
      <c r="D396" s="275" t="s">
        <v>194</v>
      </c>
    </row>
    <row r="397" spans="1:4" x14ac:dyDescent="0.25">
      <c r="A397" s="277">
        <v>199508</v>
      </c>
      <c r="B397" s="275" t="s">
        <v>614</v>
      </c>
      <c r="C397" s="275" t="s">
        <v>820</v>
      </c>
      <c r="D397" s="275" t="s">
        <v>194</v>
      </c>
    </row>
    <row r="398" spans="1:4" x14ac:dyDescent="0.25">
      <c r="A398" s="277">
        <v>126669</v>
      </c>
      <c r="B398" s="275" t="s">
        <v>565</v>
      </c>
      <c r="C398" s="275" t="s">
        <v>271</v>
      </c>
      <c r="D398" s="275" t="s">
        <v>194</v>
      </c>
    </row>
    <row r="399" spans="1:4" x14ac:dyDescent="0.25">
      <c r="A399" s="277">
        <v>126670</v>
      </c>
      <c r="B399" s="275" t="s">
        <v>566</v>
      </c>
      <c r="C399" s="275" t="s">
        <v>271</v>
      </c>
      <c r="D399" s="275" t="s">
        <v>194</v>
      </c>
    </row>
    <row r="400" spans="1:4" x14ac:dyDescent="0.25">
      <c r="A400" s="277">
        <v>126482</v>
      </c>
      <c r="B400" s="275" t="s">
        <v>538</v>
      </c>
      <c r="C400" s="275" t="s">
        <v>266</v>
      </c>
      <c r="D400" s="275" t="s">
        <v>194</v>
      </c>
    </row>
    <row r="401" spans="1:4" ht="26.25" x14ac:dyDescent="0.25">
      <c r="A401" s="277">
        <v>126695</v>
      </c>
      <c r="B401" s="275" t="s">
        <v>845</v>
      </c>
      <c r="C401" s="275" t="s">
        <v>819</v>
      </c>
      <c r="D401" s="275" t="s">
        <v>194</v>
      </c>
    </row>
    <row r="402" spans="1:4" x14ac:dyDescent="0.25">
      <c r="A402" s="277">
        <v>126301</v>
      </c>
      <c r="B402" s="275" t="s">
        <v>391</v>
      </c>
      <c r="C402" s="275" t="s">
        <v>824</v>
      </c>
      <c r="D402" s="275" t="s">
        <v>194</v>
      </c>
    </row>
    <row r="403" spans="1:4" x14ac:dyDescent="0.25">
      <c r="A403" s="277">
        <v>199509</v>
      </c>
      <c r="B403" s="275" t="s">
        <v>615</v>
      </c>
      <c r="C403" s="275" t="s">
        <v>820</v>
      </c>
      <c r="D403" s="275" t="s">
        <v>194</v>
      </c>
    </row>
    <row r="404" spans="1:4" x14ac:dyDescent="0.25">
      <c r="A404" s="277">
        <v>126608</v>
      </c>
      <c r="B404" s="275" t="s">
        <v>316</v>
      </c>
      <c r="C404" s="275" t="s">
        <v>821</v>
      </c>
      <c r="D404" s="275" t="s">
        <v>194</v>
      </c>
    </row>
    <row r="405" spans="1:4" x14ac:dyDescent="0.25">
      <c r="A405" s="277">
        <v>126276</v>
      </c>
      <c r="B405" s="275" t="s">
        <v>666</v>
      </c>
      <c r="C405" s="275" t="s">
        <v>828</v>
      </c>
      <c r="D405" s="275" t="s">
        <v>194</v>
      </c>
    </row>
    <row r="406" spans="1:4" x14ac:dyDescent="0.25">
      <c r="A406" s="277">
        <v>126609</v>
      </c>
      <c r="B406" s="275" t="s">
        <v>288</v>
      </c>
      <c r="C406" s="275" t="s">
        <v>821</v>
      </c>
      <c r="D406" s="275" t="s">
        <v>194</v>
      </c>
    </row>
    <row r="407" spans="1:4" x14ac:dyDescent="0.25">
      <c r="A407" s="277">
        <v>126407</v>
      </c>
      <c r="B407" s="275" t="s">
        <v>711</v>
      </c>
      <c r="C407" s="275" t="s">
        <v>825</v>
      </c>
      <c r="D407" s="275" t="s">
        <v>194</v>
      </c>
    </row>
    <row r="408" spans="1:4" ht="26.25" x14ac:dyDescent="0.25">
      <c r="A408" s="277">
        <v>126696</v>
      </c>
      <c r="B408" s="275" t="s">
        <v>623</v>
      </c>
      <c r="C408" s="275" t="s">
        <v>829</v>
      </c>
      <c r="D408" s="275" t="s">
        <v>194</v>
      </c>
    </row>
    <row r="409" spans="1:4" x14ac:dyDescent="0.25">
      <c r="A409" s="277">
        <v>126671</v>
      </c>
      <c r="B409" s="275" t="s">
        <v>774</v>
      </c>
      <c r="C409" s="275" t="s">
        <v>272</v>
      </c>
      <c r="D409" s="275" t="s">
        <v>194</v>
      </c>
    </row>
    <row r="410" spans="1:4" x14ac:dyDescent="0.25">
      <c r="A410" s="277">
        <v>126697</v>
      </c>
      <c r="B410" s="275" t="s">
        <v>790</v>
      </c>
      <c r="C410" s="275" t="s">
        <v>819</v>
      </c>
      <c r="D410" s="275" t="s">
        <v>194</v>
      </c>
    </row>
    <row r="411" spans="1:4" x14ac:dyDescent="0.25">
      <c r="A411" s="277">
        <v>126360</v>
      </c>
      <c r="B411" s="275" t="s">
        <v>483</v>
      </c>
      <c r="C411" s="275" t="s">
        <v>264</v>
      </c>
      <c r="D411" s="275" t="s">
        <v>194</v>
      </c>
    </row>
    <row r="412" spans="1:4" x14ac:dyDescent="0.25">
      <c r="A412" s="277">
        <v>126408</v>
      </c>
      <c r="B412" s="275" t="s">
        <v>508</v>
      </c>
      <c r="C412" s="275" t="s">
        <v>825</v>
      </c>
      <c r="D412" s="275" t="s">
        <v>194</v>
      </c>
    </row>
    <row r="413" spans="1:4" x14ac:dyDescent="0.25">
      <c r="A413" s="277">
        <v>126450</v>
      </c>
      <c r="B413" s="275" t="s">
        <v>523</v>
      </c>
      <c r="C413" s="275" t="s">
        <v>826</v>
      </c>
      <c r="D413" s="275" t="s">
        <v>194</v>
      </c>
    </row>
    <row r="414" spans="1:4" x14ac:dyDescent="0.25">
      <c r="A414" s="277">
        <v>126483</v>
      </c>
      <c r="B414" s="275" t="s">
        <v>551</v>
      </c>
      <c r="C414" s="275" t="s">
        <v>267</v>
      </c>
      <c r="D414" s="275" t="s">
        <v>194</v>
      </c>
    </row>
    <row r="415" spans="1:4" x14ac:dyDescent="0.25">
      <c r="A415" s="277">
        <v>126739</v>
      </c>
      <c r="B415" s="275" t="s">
        <v>600</v>
      </c>
      <c r="C415" s="275" t="s">
        <v>273</v>
      </c>
      <c r="D415" s="275" t="s">
        <v>194</v>
      </c>
    </row>
    <row r="416" spans="1:4" x14ac:dyDescent="0.25">
      <c r="A416" s="277">
        <v>126642</v>
      </c>
      <c r="B416" s="275" t="s">
        <v>344</v>
      </c>
      <c r="C416" s="275" t="s">
        <v>269</v>
      </c>
      <c r="D416" s="275" t="s">
        <v>194</v>
      </c>
    </row>
    <row r="417" spans="1:4" x14ac:dyDescent="0.25">
      <c r="A417" s="277">
        <v>126321</v>
      </c>
      <c r="B417" s="275" t="s">
        <v>466</v>
      </c>
      <c r="C417" s="275" t="s">
        <v>823</v>
      </c>
      <c r="D417" s="275" t="s">
        <v>194</v>
      </c>
    </row>
    <row r="418" spans="1:4" x14ac:dyDescent="0.25">
      <c r="A418" s="277">
        <v>126528</v>
      </c>
      <c r="B418" s="275" t="s">
        <v>304</v>
      </c>
      <c r="C418" s="275" t="s">
        <v>833</v>
      </c>
      <c r="D418" s="275" t="s">
        <v>194</v>
      </c>
    </row>
    <row r="419" spans="1:4" x14ac:dyDescent="0.25">
      <c r="A419" s="277">
        <v>126698</v>
      </c>
      <c r="B419" s="275" t="s">
        <v>781</v>
      </c>
      <c r="C419" s="275" t="s">
        <v>819</v>
      </c>
      <c r="D419" s="275" t="s">
        <v>194</v>
      </c>
    </row>
    <row r="420" spans="1:4" x14ac:dyDescent="0.25">
      <c r="A420" s="277">
        <v>126361</v>
      </c>
      <c r="B420" s="275" t="s">
        <v>696</v>
      </c>
      <c r="C420" s="275" t="s">
        <v>264</v>
      </c>
      <c r="D420" s="275" t="s">
        <v>194</v>
      </c>
    </row>
    <row r="421" spans="1:4" x14ac:dyDescent="0.25">
      <c r="A421" s="277">
        <v>126277</v>
      </c>
      <c r="B421" s="275" t="s">
        <v>289</v>
      </c>
      <c r="C421" s="275" t="s">
        <v>828</v>
      </c>
      <c r="D421" s="275" t="s">
        <v>194</v>
      </c>
    </row>
    <row r="422" spans="1:4" x14ac:dyDescent="0.25">
      <c r="A422" s="277">
        <v>126431</v>
      </c>
      <c r="B422" s="275" t="s">
        <v>723</v>
      </c>
      <c r="C422" s="275" t="s">
        <v>820</v>
      </c>
      <c r="D422" s="275" t="s">
        <v>194</v>
      </c>
    </row>
    <row r="423" spans="1:4" x14ac:dyDescent="0.25">
      <c r="A423" s="277">
        <v>199533</v>
      </c>
      <c r="B423" s="275" t="s">
        <v>717</v>
      </c>
      <c r="C423" s="275" t="s">
        <v>820</v>
      </c>
      <c r="D423" s="275" t="s">
        <v>194</v>
      </c>
    </row>
    <row r="424" spans="1:4" x14ac:dyDescent="0.25">
      <c r="A424" s="277">
        <v>126740</v>
      </c>
      <c r="B424" s="275" t="s">
        <v>348</v>
      </c>
      <c r="C424" s="275" t="s">
        <v>273</v>
      </c>
      <c r="D424" s="275" t="s">
        <v>194</v>
      </c>
    </row>
    <row r="425" spans="1:4" x14ac:dyDescent="0.25">
      <c r="A425" s="277">
        <v>126788</v>
      </c>
      <c r="B425" s="275" t="s">
        <v>348</v>
      </c>
      <c r="C425" s="275" t="s">
        <v>276</v>
      </c>
      <c r="D425" s="275" t="s">
        <v>194</v>
      </c>
    </row>
    <row r="426" spans="1:4" x14ac:dyDescent="0.25">
      <c r="A426" s="277">
        <v>126699</v>
      </c>
      <c r="B426" s="275" t="s">
        <v>791</v>
      </c>
      <c r="C426" s="275" t="s">
        <v>819</v>
      </c>
      <c r="D426" s="275" t="s">
        <v>194</v>
      </c>
    </row>
    <row r="427" spans="1:4" x14ac:dyDescent="0.25">
      <c r="A427" s="277">
        <v>126719</v>
      </c>
      <c r="B427" s="275" t="s">
        <v>261</v>
      </c>
      <c r="C427" s="275" t="s">
        <v>260</v>
      </c>
      <c r="D427" s="275" t="s">
        <v>194</v>
      </c>
    </row>
    <row r="428" spans="1:4" x14ac:dyDescent="0.25">
      <c r="A428" s="277">
        <v>126451</v>
      </c>
      <c r="B428" s="275" t="s">
        <v>524</v>
      </c>
      <c r="C428" s="275" t="s">
        <v>826</v>
      </c>
      <c r="D428" s="275" t="s">
        <v>194</v>
      </c>
    </row>
    <row r="429" spans="1:4" x14ac:dyDescent="0.25">
      <c r="A429" s="277">
        <v>199534</v>
      </c>
      <c r="B429" s="275" t="s">
        <v>764</v>
      </c>
      <c r="C429" s="275" t="s">
        <v>268</v>
      </c>
      <c r="D429" s="275" t="s">
        <v>194</v>
      </c>
    </row>
    <row r="430" spans="1:4" x14ac:dyDescent="0.25">
      <c r="A430" s="277">
        <v>126772</v>
      </c>
      <c r="B430" s="275" t="s">
        <v>438</v>
      </c>
      <c r="C430" s="275" t="s">
        <v>274</v>
      </c>
      <c r="D430" s="275" t="s">
        <v>194</v>
      </c>
    </row>
    <row r="431" spans="1:4" x14ac:dyDescent="0.25">
      <c r="A431" s="277">
        <v>126818</v>
      </c>
      <c r="B431" s="275" t="s">
        <v>356</v>
      </c>
      <c r="C431" s="275" t="s">
        <v>277</v>
      </c>
      <c r="D431" s="275" t="s">
        <v>194</v>
      </c>
    </row>
    <row r="432" spans="1:4" x14ac:dyDescent="0.25">
      <c r="A432" s="277">
        <v>126484</v>
      </c>
      <c r="B432" s="275" t="s">
        <v>552</v>
      </c>
      <c r="C432" s="275" t="s">
        <v>267</v>
      </c>
      <c r="D432" s="275" t="s">
        <v>194</v>
      </c>
    </row>
    <row r="433" spans="1:4" x14ac:dyDescent="0.25">
      <c r="A433" s="277">
        <v>126337</v>
      </c>
      <c r="B433" s="275" t="s">
        <v>693</v>
      </c>
      <c r="C433" s="275" t="s">
        <v>263</v>
      </c>
      <c r="D433" s="275" t="s">
        <v>194</v>
      </c>
    </row>
    <row r="434" spans="1:4" x14ac:dyDescent="0.25">
      <c r="A434" s="277">
        <v>126485</v>
      </c>
      <c r="B434" s="275" t="s">
        <v>553</v>
      </c>
      <c r="C434" s="275" t="s">
        <v>267</v>
      </c>
      <c r="D434" s="275" t="s">
        <v>194</v>
      </c>
    </row>
    <row r="435" spans="1:4" x14ac:dyDescent="0.25">
      <c r="A435" s="277">
        <v>199504</v>
      </c>
      <c r="B435" s="275" t="s">
        <v>738</v>
      </c>
      <c r="C435" s="275" t="s">
        <v>267</v>
      </c>
      <c r="D435" s="275" t="s">
        <v>194</v>
      </c>
    </row>
    <row r="436" spans="1:4" x14ac:dyDescent="0.25">
      <c r="A436" s="277">
        <v>126741</v>
      </c>
      <c r="B436" s="275" t="s">
        <v>601</v>
      </c>
      <c r="C436" s="275" t="s">
        <v>273</v>
      </c>
      <c r="D436" s="275" t="s">
        <v>194</v>
      </c>
    </row>
    <row r="437" spans="1:4" x14ac:dyDescent="0.25">
      <c r="A437" s="277">
        <v>126720</v>
      </c>
      <c r="B437" s="275" t="s">
        <v>586</v>
      </c>
      <c r="C437" s="275" t="s">
        <v>260</v>
      </c>
      <c r="D437" s="275" t="s">
        <v>194</v>
      </c>
    </row>
    <row r="438" spans="1:4" x14ac:dyDescent="0.25">
      <c r="A438" s="277">
        <v>126278</v>
      </c>
      <c r="B438" s="275" t="s">
        <v>290</v>
      </c>
      <c r="C438" s="275" t="s">
        <v>828</v>
      </c>
      <c r="D438" s="275" t="s">
        <v>194</v>
      </c>
    </row>
    <row r="439" spans="1:4" x14ac:dyDescent="0.25">
      <c r="A439" s="277">
        <v>126819</v>
      </c>
      <c r="B439" s="275" t="s">
        <v>371</v>
      </c>
      <c r="C439" s="275" t="s">
        <v>278</v>
      </c>
      <c r="D439" s="275" t="s">
        <v>194</v>
      </c>
    </row>
    <row r="440" spans="1:4" x14ac:dyDescent="0.25">
      <c r="A440" s="277">
        <v>126409</v>
      </c>
      <c r="B440" s="275" t="s">
        <v>305</v>
      </c>
      <c r="C440" s="275" t="s">
        <v>825</v>
      </c>
      <c r="D440" s="275" t="s">
        <v>194</v>
      </c>
    </row>
    <row r="441" spans="1:4" x14ac:dyDescent="0.25">
      <c r="A441" s="277">
        <v>126529</v>
      </c>
      <c r="B441" s="275" t="s">
        <v>305</v>
      </c>
      <c r="C441" s="275" t="s">
        <v>833</v>
      </c>
      <c r="D441" s="275" t="s">
        <v>194</v>
      </c>
    </row>
    <row r="442" spans="1:4" x14ac:dyDescent="0.25">
      <c r="A442" s="277">
        <v>126322</v>
      </c>
      <c r="B442" s="275" t="s">
        <v>467</v>
      </c>
      <c r="C442" s="275" t="s">
        <v>823</v>
      </c>
      <c r="D442" s="275" t="s">
        <v>194</v>
      </c>
    </row>
    <row r="443" spans="1:4" x14ac:dyDescent="0.25">
      <c r="A443" s="277">
        <v>126452</v>
      </c>
      <c r="B443" s="275" t="s">
        <v>525</v>
      </c>
      <c r="C443" s="275" t="s">
        <v>826</v>
      </c>
      <c r="D443" s="275" t="s">
        <v>194</v>
      </c>
    </row>
    <row r="444" spans="1:4" x14ac:dyDescent="0.25">
      <c r="A444" s="277">
        <v>126610</v>
      </c>
      <c r="B444" s="275" t="s">
        <v>317</v>
      </c>
      <c r="C444" s="275" t="s">
        <v>821</v>
      </c>
      <c r="D444" s="275" t="s">
        <v>194</v>
      </c>
    </row>
    <row r="445" spans="1:4" x14ac:dyDescent="0.25">
      <c r="A445" s="277">
        <v>126403</v>
      </c>
      <c r="B445" s="275" t="s">
        <v>710</v>
      </c>
      <c r="C445" s="275" t="s">
        <v>825</v>
      </c>
      <c r="D445" s="275" t="s">
        <v>194</v>
      </c>
    </row>
    <row r="446" spans="1:4" x14ac:dyDescent="0.25">
      <c r="A446" s="277">
        <v>126362</v>
      </c>
      <c r="B446" s="275" t="s">
        <v>484</v>
      </c>
      <c r="C446" s="275" t="s">
        <v>264</v>
      </c>
      <c r="D446" s="275" t="s">
        <v>194</v>
      </c>
    </row>
    <row r="447" spans="1:4" x14ac:dyDescent="0.25">
      <c r="A447" s="277">
        <v>126820</v>
      </c>
      <c r="B447" s="275" t="s">
        <v>846</v>
      </c>
      <c r="C447" s="275" t="s">
        <v>277</v>
      </c>
      <c r="D447" s="275" t="s">
        <v>194</v>
      </c>
    </row>
    <row r="448" spans="1:4" x14ac:dyDescent="0.25">
      <c r="A448" s="277">
        <v>126363</v>
      </c>
      <c r="B448" s="275" t="s">
        <v>495</v>
      </c>
      <c r="C448" s="275" t="s">
        <v>265</v>
      </c>
      <c r="D448" s="275" t="s">
        <v>194</v>
      </c>
    </row>
    <row r="449" spans="1:4" x14ac:dyDescent="0.25">
      <c r="A449" s="277">
        <v>126672</v>
      </c>
      <c r="B449" s="275" t="s">
        <v>572</v>
      </c>
      <c r="C449" s="275" t="s">
        <v>272</v>
      </c>
      <c r="D449" s="275" t="s">
        <v>194</v>
      </c>
    </row>
    <row r="450" spans="1:4" x14ac:dyDescent="0.25">
      <c r="A450" s="277">
        <v>126364</v>
      </c>
      <c r="B450" s="275" t="s">
        <v>496</v>
      </c>
      <c r="C450" s="275" t="s">
        <v>265</v>
      </c>
      <c r="D450" s="275" t="s">
        <v>194</v>
      </c>
    </row>
    <row r="451" spans="1:4" x14ac:dyDescent="0.25">
      <c r="A451" s="277">
        <v>126700</v>
      </c>
      <c r="B451" s="275" t="s">
        <v>792</v>
      </c>
      <c r="C451" s="275" t="s">
        <v>819</v>
      </c>
      <c r="D451" s="275" t="s">
        <v>194</v>
      </c>
    </row>
    <row r="452" spans="1:4" x14ac:dyDescent="0.25">
      <c r="A452" s="277">
        <v>126701</v>
      </c>
      <c r="B452" s="275" t="s">
        <v>782</v>
      </c>
      <c r="C452" s="275" t="s">
        <v>819</v>
      </c>
      <c r="D452" s="275" t="s">
        <v>194</v>
      </c>
    </row>
    <row r="453" spans="1:4" x14ac:dyDescent="0.25">
      <c r="A453" s="277">
        <v>126323</v>
      </c>
      <c r="B453" s="275" t="s">
        <v>358</v>
      </c>
      <c r="C453" s="275" t="s">
        <v>823</v>
      </c>
      <c r="D453" s="275" t="s">
        <v>194</v>
      </c>
    </row>
    <row r="454" spans="1:4" x14ac:dyDescent="0.25">
      <c r="A454" s="277">
        <v>126486</v>
      </c>
      <c r="B454" s="275" t="s">
        <v>358</v>
      </c>
      <c r="C454" s="275" t="s">
        <v>266</v>
      </c>
      <c r="D454" s="275" t="s">
        <v>194</v>
      </c>
    </row>
    <row r="455" spans="1:4" x14ac:dyDescent="0.25">
      <c r="A455" s="277">
        <v>126530</v>
      </c>
      <c r="B455" s="275" t="s">
        <v>358</v>
      </c>
      <c r="C455" s="275" t="s">
        <v>833</v>
      </c>
      <c r="D455" s="275" t="s">
        <v>194</v>
      </c>
    </row>
    <row r="456" spans="1:4" x14ac:dyDescent="0.25">
      <c r="A456" s="277">
        <v>126821</v>
      </c>
      <c r="B456" s="275" t="s">
        <v>358</v>
      </c>
      <c r="C456" s="275" t="s">
        <v>277</v>
      </c>
      <c r="D456" s="275" t="s">
        <v>194</v>
      </c>
    </row>
    <row r="457" spans="1:4" x14ac:dyDescent="0.25">
      <c r="A457" s="277">
        <v>126531</v>
      </c>
      <c r="B457" s="275" t="s">
        <v>306</v>
      </c>
      <c r="C457" s="275" t="s">
        <v>833</v>
      </c>
      <c r="D457" s="275" t="s">
        <v>194</v>
      </c>
    </row>
    <row r="458" spans="1:4" x14ac:dyDescent="0.25">
      <c r="A458" s="277">
        <v>126773</v>
      </c>
      <c r="B458" s="275" t="s">
        <v>306</v>
      </c>
      <c r="C458" s="275" t="s">
        <v>275</v>
      </c>
      <c r="D458" s="275" t="s">
        <v>194</v>
      </c>
    </row>
    <row r="459" spans="1:4" x14ac:dyDescent="0.25">
      <c r="A459" s="277">
        <v>500680</v>
      </c>
      <c r="B459" s="275" t="s">
        <v>795</v>
      </c>
      <c r="C459" s="275" t="s">
        <v>260</v>
      </c>
      <c r="D459" s="275" t="s">
        <v>194</v>
      </c>
    </row>
    <row r="460" spans="1:4" x14ac:dyDescent="0.25">
      <c r="A460" s="277">
        <v>126789</v>
      </c>
      <c r="B460" s="275" t="s">
        <v>401</v>
      </c>
      <c r="C460" s="275" t="s">
        <v>830</v>
      </c>
      <c r="D460" s="275" t="s">
        <v>194</v>
      </c>
    </row>
    <row r="461" spans="1:4" x14ac:dyDescent="0.25">
      <c r="A461" s="277">
        <v>126487</v>
      </c>
      <c r="B461" s="275" t="s">
        <v>539</v>
      </c>
      <c r="C461" s="275" t="s">
        <v>266</v>
      </c>
      <c r="D461" s="275" t="s">
        <v>194</v>
      </c>
    </row>
    <row r="462" spans="1:4" x14ac:dyDescent="0.25">
      <c r="A462" s="277">
        <v>126611</v>
      </c>
      <c r="B462" s="275" t="s">
        <v>318</v>
      </c>
      <c r="C462" s="275" t="s">
        <v>821</v>
      </c>
      <c r="D462" s="275" t="s">
        <v>194</v>
      </c>
    </row>
    <row r="463" spans="1:4" x14ac:dyDescent="0.25">
      <c r="A463" s="277">
        <v>199540</v>
      </c>
      <c r="B463" s="275" t="s">
        <v>812</v>
      </c>
      <c r="C463" s="275" t="s">
        <v>278</v>
      </c>
      <c r="D463" s="275" t="s">
        <v>194</v>
      </c>
    </row>
    <row r="464" spans="1:4" x14ac:dyDescent="0.25">
      <c r="A464" s="277">
        <v>126612</v>
      </c>
      <c r="B464" s="275" t="s">
        <v>319</v>
      </c>
      <c r="C464" s="275" t="s">
        <v>821</v>
      </c>
      <c r="D464" s="275" t="s">
        <v>194</v>
      </c>
    </row>
    <row r="465" spans="1:4" x14ac:dyDescent="0.25">
      <c r="A465" s="277">
        <v>126673</v>
      </c>
      <c r="B465" s="275" t="s">
        <v>573</v>
      </c>
      <c r="C465" s="275" t="s">
        <v>272</v>
      </c>
      <c r="D465" s="275" t="s">
        <v>194</v>
      </c>
    </row>
    <row r="466" spans="1:4" x14ac:dyDescent="0.25">
      <c r="A466" s="277">
        <v>126279</v>
      </c>
      <c r="B466" s="275" t="s">
        <v>847</v>
      </c>
      <c r="C466" s="275" t="s">
        <v>828</v>
      </c>
      <c r="D466" s="275" t="s">
        <v>194</v>
      </c>
    </row>
    <row r="467" spans="1:4" x14ac:dyDescent="0.25">
      <c r="A467" s="277">
        <v>126822</v>
      </c>
      <c r="B467" s="275" t="s">
        <v>813</v>
      </c>
      <c r="C467" s="275" t="s">
        <v>278</v>
      </c>
      <c r="D467" s="275" t="s">
        <v>194</v>
      </c>
    </row>
    <row r="468" spans="1:4" x14ac:dyDescent="0.25">
      <c r="A468" s="277">
        <v>126643</v>
      </c>
      <c r="B468" s="275" t="s">
        <v>291</v>
      </c>
      <c r="C468" s="275" t="s">
        <v>268</v>
      </c>
      <c r="D468" s="275" t="s">
        <v>194</v>
      </c>
    </row>
    <row r="469" spans="1:4" x14ac:dyDescent="0.25">
      <c r="A469" s="277">
        <v>126702</v>
      </c>
      <c r="B469" s="275" t="s">
        <v>291</v>
      </c>
      <c r="C469" s="275" t="s">
        <v>819</v>
      </c>
      <c r="D469" s="275" t="s">
        <v>194</v>
      </c>
    </row>
    <row r="470" spans="1:4" x14ac:dyDescent="0.25">
      <c r="A470" s="277">
        <v>126365</v>
      </c>
      <c r="B470" s="275" t="s">
        <v>485</v>
      </c>
      <c r="C470" s="275" t="s">
        <v>264</v>
      </c>
      <c r="D470" s="275" t="s">
        <v>194</v>
      </c>
    </row>
    <row r="471" spans="1:4" x14ac:dyDescent="0.25">
      <c r="A471" s="277">
        <v>126823</v>
      </c>
      <c r="B471" s="275" t="s">
        <v>372</v>
      </c>
      <c r="C471" s="275" t="s">
        <v>278</v>
      </c>
      <c r="D471" s="275" t="s">
        <v>194</v>
      </c>
    </row>
    <row r="472" spans="1:4" x14ac:dyDescent="0.25">
      <c r="A472" s="277">
        <v>126366</v>
      </c>
      <c r="B472" s="275" t="s">
        <v>349</v>
      </c>
      <c r="C472" s="275" t="s">
        <v>264</v>
      </c>
      <c r="D472" s="275" t="s">
        <v>194</v>
      </c>
    </row>
    <row r="473" spans="1:4" x14ac:dyDescent="0.25">
      <c r="A473" s="277">
        <v>126674</v>
      </c>
      <c r="B473" s="275" t="s">
        <v>349</v>
      </c>
      <c r="C473" s="275" t="s">
        <v>271</v>
      </c>
      <c r="D473" s="275" t="s">
        <v>194</v>
      </c>
    </row>
    <row r="474" spans="1:4" x14ac:dyDescent="0.25">
      <c r="A474" s="277">
        <v>126790</v>
      </c>
      <c r="B474" s="275" t="s">
        <v>349</v>
      </c>
      <c r="C474" s="275" t="s">
        <v>276</v>
      </c>
      <c r="D474" s="275" t="s">
        <v>194</v>
      </c>
    </row>
    <row r="475" spans="1:4" x14ac:dyDescent="0.25">
      <c r="A475" s="277">
        <v>126302</v>
      </c>
      <c r="B475" s="275" t="s">
        <v>673</v>
      </c>
      <c r="C475" s="275" t="s">
        <v>824</v>
      </c>
      <c r="D475" s="275" t="s">
        <v>194</v>
      </c>
    </row>
    <row r="476" spans="1:4" x14ac:dyDescent="0.25">
      <c r="A476" s="277">
        <v>126338</v>
      </c>
      <c r="B476" s="275" t="s">
        <v>673</v>
      </c>
      <c r="C476" s="275" t="s">
        <v>263</v>
      </c>
      <c r="D476" s="275" t="s">
        <v>194</v>
      </c>
    </row>
    <row r="477" spans="1:4" x14ac:dyDescent="0.25">
      <c r="A477" s="277">
        <v>126703</v>
      </c>
      <c r="B477" s="275" t="s">
        <v>673</v>
      </c>
      <c r="C477" s="275" t="s">
        <v>819</v>
      </c>
      <c r="D477" s="275" t="s">
        <v>194</v>
      </c>
    </row>
    <row r="478" spans="1:4" x14ac:dyDescent="0.25">
      <c r="A478" s="277">
        <v>126280</v>
      </c>
      <c r="B478" s="275" t="s">
        <v>292</v>
      </c>
      <c r="C478" s="275" t="s">
        <v>828</v>
      </c>
      <c r="D478" s="275" t="s">
        <v>194</v>
      </c>
    </row>
    <row r="479" spans="1:4" x14ac:dyDescent="0.25">
      <c r="A479" s="277">
        <v>126791</v>
      </c>
      <c r="B479" s="275" t="s">
        <v>292</v>
      </c>
      <c r="C479" s="275" t="s">
        <v>276</v>
      </c>
      <c r="D479" s="275" t="s">
        <v>194</v>
      </c>
    </row>
    <row r="480" spans="1:4" x14ac:dyDescent="0.25">
      <c r="A480" s="277">
        <v>126824</v>
      </c>
      <c r="B480" s="275" t="s">
        <v>373</v>
      </c>
      <c r="C480" s="275" t="s">
        <v>278</v>
      </c>
      <c r="D480" s="275" t="s">
        <v>194</v>
      </c>
    </row>
    <row r="481" spans="1:4" x14ac:dyDescent="0.25">
      <c r="A481" s="277">
        <v>126453</v>
      </c>
      <c r="B481" s="275" t="s">
        <v>730</v>
      </c>
      <c r="C481" s="275" t="s">
        <v>826</v>
      </c>
      <c r="D481" s="275" t="s">
        <v>194</v>
      </c>
    </row>
    <row r="482" spans="1:4" x14ac:dyDescent="0.25">
      <c r="A482" s="277">
        <v>126644</v>
      </c>
      <c r="B482" s="275" t="s">
        <v>331</v>
      </c>
      <c r="C482" s="275" t="s">
        <v>268</v>
      </c>
      <c r="D482" s="275" t="s">
        <v>194</v>
      </c>
    </row>
    <row r="483" spans="1:4" x14ac:dyDescent="0.25">
      <c r="A483" s="277">
        <v>126645</v>
      </c>
      <c r="B483" s="275" t="s">
        <v>763</v>
      </c>
      <c r="C483" s="275" t="s">
        <v>268</v>
      </c>
      <c r="D483" s="275" t="s">
        <v>194</v>
      </c>
    </row>
    <row r="484" spans="1:4" x14ac:dyDescent="0.25">
      <c r="A484" s="277">
        <v>199522</v>
      </c>
      <c r="B484" s="275" t="s">
        <v>679</v>
      </c>
      <c r="C484" s="275" t="s">
        <v>823</v>
      </c>
      <c r="D484" s="275" t="s">
        <v>194</v>
      </c>
    </row>
    <row r="485" spans="1:4" x14ac:dyDescent="0.25">
      <c r="A485" s="277">
        <v>126390</v>
      </c>
      <c r="B485" s="275" t="s">
        <v>402</v>
      </c>
      <c r="C485" s="275" t="s">
        <v>830</v>
      </c>
      <c r="D485" s="275" t="s">
        <v>194</v>
      </c>
    </row>
    <row r="486" spans="1:4" x14ac:dyDescent="0.25">
      <c r="A486" s="277">
        <v>126488</v>
      </c>
      <c r="B486" s="275" t="s">
        <v>554</v>
      </c>
      <c r="C486" s="275" t="s">
        <v>267</v>
      </c>
      <c r="D486" s="275" t="s">
        <v>194</v>
      </c>
    </row>
    <row r="487" spans="1:4" x14ac:dyDescent="0.25">
      <c r="A487" s="277">
        <v>126410</v>
      </c>
      <c r="B487" s="275" t="s">
        <v>712</v>
      </c>
      <c r="C487" s="275" t="s">
        <v>825</v>
      </c>
      <c r="D487" s="275" t="s">
        <v>194</v>
      </c>
    </row>
    <row r="488" spans="1:4" x14ac:dyDescent="0.25">
      <c r="A488" s="277">
        <v>126532</v>
      </c>
      <c r="B488" s="275" t="s">
        <v>307</v>
      </c>
      <c r="C488" s="275" t="s">
        <v>833</v>
      </c>
      <c r="D488" s="275" t="s">
        <v>194</v>
      </c>
    </row>
    <row r="489" spans="1:4" x14ac:dyDescent="0.25">
      <c r="A489" s="277">
        <v>126454</v>
      </c>
      <c r="B489" s="275" t="s">
        <v>731</v>
      </c>
      <c r="C489" s="275" t="s">
        <v>826</v>
      </c>
      <c r="D489" s="275" t="s">
        <v>194</v>
      </c>
    </row>
    <row r="490" spans="1:4" x14ac:dyDescent="0.25">
      <c r="A490" s="277">
        <v>126613</v>
      </c>
      <c r="B490" s="275" t="s">
        <v>320</v>
      </c>
      <c r="C490" s="275" t="s">
        <v>821</v>
      </c>
      <c r="D490" s="275" t="s">
        <v>194</v>
      </c>
    </row>
    <row r="491" spans="1:4" x14ac:dyDescent="0.25">
      <c r="A491" s="277">
        <v>126367</v>
      </c>
      <c r="B491" s="275" t="s">
        <v>486</v>
      </c>
      <c r="C491" s="275" t="s">
        <v>264</v>
      </c>
      <c r="D491" s="275" t="s">
        <v>194</v>
      </c>
    </row>
    <row r="492" spans="1:4" x14ac:dyDescent="0.25">
      <c r="A492" s="277">
        <v>126704</v>
      </c>
      <c r="B492" s="275" t="s">
        <v>618</v>
      </c>
      <c r="C492" s="275" t="s">
        <v>819</v>
      </c>
      <c r="D492" s="275" t="s">
        <v>194</v>
      </c>
    </row>
    <row r="493" spans="1:4" x14ac:dyDescent="0.25">
      <c r="A493" s="277">
        <v>199506</v>
      </c>
      <c r="B493" s="275" t="s">
        <v>555</v>
      </c>
      <c r="C493" s="275" t="s">
        <v>267</v>
      </c>
      <c r="D493" s="275" t="s">
        <v>194</v>
      </c>
    </row>
    <row r="494" spans="1:4" x14ac:dyDescent="0.25">
      <c r="A494" s="277">
        <v>126489</v>
      </c>
      <c r="B494" s="275" t="s">
        <v>556</v>
      </c>
      <c r="C494" s="275" t="s">
        <v>267</v>
      </c>
      <c r="D494" s="275" t="s">
        <v>194</v>
      </c>
    </row>
    <row r="495" spans="1:4" x14ac:dyDescent="0.25">
      <c r="A495" s="277">
        <v>126490</v>
      </c>
      <c r="B495" s="275" t="s">
        <v>557</v>
      </c>
      <c r="C495" s="275" t="s">
        <v>267</v>
      </c>
      <c r="D495" s="275" t="s">
        <v>194</v>
      </c>
    </row>
    <row r="496" spans="1:4" x14ac:dyDescent="0.25">
      <c r="A496" s="277">
        <v>199535</v>
      </c>
      <c r="B496" s="275" t="s">
        <v>739</v>
      </c>
      <c r="C496" s="275" t="s">
        <v>267</v>
      </c>
      <c r="D496" s="275" t="s">
        <v>194</v>
      </c>
    </row>
    <row r="497" spans="1:4" x14ac:dyDescent="0.25">
      <c r="A497" s="277">
        <v>126510</v>
      </c>
      <c r="B497" s="275" t="s">
        <v>422</v>
      </c>
      <c r="C497" s="275" t="s">
        <v>822</v>
      </c>
      <c r="D497" s="275" t="s">
        <v>194</v>
      </c>
    </row>
    <row r="498" spans="1:4" x14ac:dyDescent="0.25">
      <c r="A498" s="277">
        <v>126511</v>
      </c>
      <c r="B498" s="275" t="s">
        <v>423</v>
      </c>
      <c r="C498" s="275" t="s">
        <v>822</v>
      </c>
      <c r="D498" s="275" t="s">
        <v>194</v>
      </c>
    </row>
    <row r="499" spans="1:4" x14ac:dyDescent="0.25">
      <c r="A499" s="277">
        <v>500681</v>
      </c>
      <c r="B499" s="275" t="s">
        <v>742</v>
      </c>
      <c r="C499" s="275" t="s">
        <v>267</v>
      </c>
      <c r="D499" s="275" t="s">
        <v>194</v>
      </c>
    </row>
    <row r="500" spans="1:4" x14ac:dyDescent="0.25">
      <c r="A500" s="277">
        <v>126455</v>
      </c>
      <c r="B500" s="275" t="s">
        <v>526</v>
      </c>
      <c r="C500" s="275" t="s">
        <v>826</v>
      </c>
      <c r="D500" s="275" t="s">
        <v>194</v>
      </c>
    </row>
    <row r="501" spans="1:4" x14ac:dyDescent="0.25">
      <c r="A501" s="277">
        <v>126742</v>
      </c>
      <c r="B501" s="275" t="s">
        <v>602</v>
      </c>
      <c r="C501" s="275" t="s">
        <v>273</v>
      </c>
      <c r="D501" s="275" t="s">
        <v>194</v>
      </c>
    </row>
    <row r="502" spans="1:4" x14ac:dyDescent="0.25">
      <c r="A502" s="277">
        <v>126774</v>
      </c>
      <c r="B502" s="275" t="s">
        <v>602</v>
      </c>
      <c r="C502" s="275" t="s">
        <v>274</v>
      </c>
      <c r="D502" s="275" t="s">
        <v>194</v>
      </c>
    </row>
    <row r="503" spans="1:4" x14ac:dyDescent="0.25">
      <c r="A503" s="277">
        <v>126533</v>
      </c>
      <c r="B503" s="275" t="s">
        <v>751</v>
      </c>
      <c r="C503" s="275" t="s">
        <v>833</v>
      </c>
      <c r="D503" s="275" t="s">
        <v>194</v>
      </c>
    </row>
    <row r="504" spans="1:4" x14ac:dyDescent="0.25">
      <c r="A504" s="277">
        <v>126743</v>
      </c>
      <c r="B504" s="275" t="s">
        <v>797</v>
      </c>
      <c r="C504" s="275" t="s">
        <v>273</v>
      </c>
      <c r="D504" s="275" t="s">
        <v>194</v>
      </c>
    </row>
    <row r="505" spans="1:4" x14ac:dyDescent="0.25">
      <c r="A505" s="277">
        <v>126614</v>
      </c>
      <c r="B505" s="275" t="s">
        <v>321</v>
      </c>
      <c r="C505" s="275" t="s">
        <v>821</v>
      </c>
      <c r="D505" s="275" t="s">
        <v>194</v>
      </c>
    </row>
    <row r="506" spans="1:4" x14ac:dyDescent="0.25">
      <c r="A506" s="277">
        <v>126825</v>
      </c>
      <c r="B506" s="275" t="s">
        <v>359</v>
      </c>
      <c r="C506" s="275" t="s">
        <v>277</v>
      </c>
      <c r="D506" s="275" t="s">
        <v>194</v>
      </c>
    </row>
    <row r="507" spans="1:4" x14ac:dyDescent="0.25">
      <c r="A507" s="277">
        <v>126722</v>
      </c>
      <c r="B507" s="275" t="s">
        <v>587</v>
      </c>
      <c r="C507" s="275" t="s">
        <v>260</v>
      </c>
      <c r="D507" s="275" t="s">
        <v>194</v>
      </c>
    </row>
    <row r="508" spans="1:4" x14ac:dyDescent="0.25">
      <c r="A508" s="277">
        <v>126368</v>
      </c>
      <c r="B508" s="275" t="s">
        <v>332</v>
      </c>
      <c r="C508" s="275" t="s">
        <v>265</v>
      </c>
      <c r="D508" s="275" t="s">
        <v>194</v>
      </c>
    </row>
    <row r="509" spans="1:4" x14ac:dyDescent="0.25">
      <c r="A509" s="277">
        <v>126646</v>
      </c>
      <c r="B509" s="275" t="s">
        <v>332</v>
      </c>
      <c r="C509" s="275" t="s">
        <v>268</v>
      </c>
      <c r="D509" s="275" t="s">
        <v>194</v>
      </c>
    </row>
    <row r="510" spans="1:4" x14ac:dyDescent="0.25">
      <c r="A510" s="277">
        <v>126492</v>
      </c>
      <c r="B510" s="275" t="s">
        <v>540</v>
      </c>
      <c r="C510" s="275" t="s">
        <v>266</v>
      </c>
      <c r="D510" s="275" t="s">
        <v>194</v>
      </c>
    </row>
    <row r="511" spans="1:4" x14ac:dyDescent="0.25">
      <c r="A511" s="277">
        <v>126775</v>
      </c>
      <c r="B511" s="275" t="s">
        <v>439</v>
      </c>
      <c r="C511" s="275" t="s">
        <v>274</v>
      </c>
      <c r="D511" s="275" t="s">
        <v>194</v>
      </c>
    </row>
    <row r="512" spans="1:4" x14ac:dyDescent="0.25">
      <c r="A512" s="277">
        <v>126615</v>
      </c>
      <c r="B512" s="275" t="s">
        <v>322</v>
      </c>
      <c r="C512" s="275" t="s">
        <v>821</v>
      </c>
      <c r="D512" s="275" t="s">
        <v>194</v>
      </c>
    </row>
    <row r="513" spans="1:4" x14ac:dyDescent="0.25">
      <c r="A513" s="277">
        <v>126792</v>
      </c>
      <c r="B513" s="275" t="s">
        <v>809</v>
      </c>
      <c r="C513" s="275" t="s">
        <v>276</v>
      </c>
      <c r="D513" s="275" t="s">
        <v>194</v>
      </c>
    </row>
    <row r="514" spans="1:4" x14ac:dyDescent="0.25">
      <c r="A514" s="277">
        <v>126303</v>
      </c>
      <c r="B514" s="275" t="s">
        <v>674</v>
      </c>
      <c r="C514" s="275" t="s">
        <v>824</v>
      </c>
      <c r="D514" s="275" t="s">
        <v>194</v>
      </c>
    </row>
    <row r="515" spans="1:4" x14ac:dyDescent="0.25">
      <c r="A515" s="277">
        <v>126304</v>
      </c>
      <c r="B515" s="275" t="s">
        <v>392</v>
      </c>
      <c r="C515" s="275" t="s">
        <v>824</v>
      </c>
      <c r="D515" s="275" t="s">
        <v>194</v>
      </c>
    </row>
    <row r="516" spans="1:4" x14ac:dyDescent="0.25">
      <c r="A516" s="277">
        <v>126616</v>
      </c>
      <c r="B516" s="275" t="s">
        <v>323</v>
      </c>
      <c r="C516" s="275" t="s">
        <v>821</v>
      </c>
      <c r="D516" s="275" t="s">
        <v>194</v>
      </c>
    </row>
    <row r="517" spans="1:4" x14ac:dyDescent="0.25">
      <c r="A517" s="277">
        <v>126456</v>
      </c>
      <c r="B517" s="275" t="s">
        <v>727</v>
      </c>
      <c r="C517" s="275" t="s">
        <v>826</v>
      </c>
      <c r="D517" s="275" t="s">
        <v>194</v>
      </c>
    </row>
    <row r="518" spans="1:4" x14ac:dyDescent="0.25">
      <c r="A518" s="277">
        <v>126826</v>
      </c>
      <c r="B518" s="275" t="s">
        <v>360</v>
      </c>
      <c r="C518" s="275" t="s">
        <v>277</v>
      </c>
      <c r="D518" s="275" t="s">
        <v>194</v>
      </c>
    </row>
    <row r="519" spans="1:4" x14ac:dyDescent="0.25">
      <c r="A519" s="277">
        <v>126493</v>
      </c>
      <c r="B519" s="275" t="s">
        <v>541</v>
      </c>
      <c r="C519" s="275" t="s">
        <v>266</v>
      </c>
      <c r="D519" s="275" t="s">
        <v>194</v>
      </c>
    </row>
    <row r="520" spans="1:4" x14ac:dyDescent="0.25">
      <c r="A520" s="277">
        <v>126324</v>
      </c>
      <c r="B520" s="275" t="s">
        <v>468</v>
      </c>
      <c r="C520" s="275" t="s">
        <v>823</v>
      </c>
      <c r="D520" s="275" t="s">
        <v>194</v>
      </c>
    </row>
    <row r="521" spans="1:4" x14ac:dyDescent="0.25">
      <c r="A521" s="277">
        <v>126827</v>
      </c>
      <c r="B521" s="275" t="s">
        <v>374</v>
      </c>
      <c r="C521" s="275" t="s">
        <v>278</v>
      </c>
      <c r="D521" s="275" t="s">
        <v>194</v>
      </c>
    </row>
    <row r="522" spans="1:4" x14ac:dyDescent="0.25">
      <c r="A522" s="277">
        <v>199545</v>
      </c>
      <c r="B522" s="275" t="s">
        <v>685</v>
      </c>
      <c r="C522" s="275" t="s">
        <v>823</v>
      </c>
      <c r="D522" s="275" t="s">
        <v>194</v>
      </c>
    </row>
    <row r="523" spans="1:4" x14ac:dyDescent="0.25">
      <c r="A523" s="277">
        <v>126494</v>
      </c>
      <c r="B523" s="275" t="s">
        <v>736</v>
      </c>
      <c r="C523" s="275" t="s">
        <v>267</v>
      </c>
      <c r="D523" s="275" t="s">
        <v>194</v>
      </c>
    </row>
    <row r="524" spans="1:4" x14ac:dyDescent="0.25">
      <c r="A524" s="277">
        <v>126647</v>
      </c>
      <c r="B524" s="275" t="s">
        <v>333</v>
      </c>
      <c r="C524" s="275" t="s">
        <v>268</v>
      </c>
      <c r="D524" s="275" t="s">
        <v>194</v>
      </c>
    </row>
    <row r="525" spans="1:4" x14ac:dyDescent="0.25">
      <c r="A525" s="277">
        <v>126828</v>
      </c>
      <c r="B525" s="275" t="s">
        <v>375</v>
      </c>
      <c r="C525" s="275" t="s">
        <v>278</v>
      </c>
      <c r="D525" s="275" t="s">
        <v>194</v>
      </c>
    </row>
    <row r="526" spans="1:4" x14ac:dyDescent="0.25">
      <c r="A526" s="277">
        <v>199507</v>
      </c>
      <c r="B526" s="275" t="s">
        <v>308</v>
      </c>
      <c r="C526" s="275" t="s">
        <v>833</v>
      </c>
      <c r="D526" s="275" t="s">
        <v>194</v>
      </c>
    </row>
    <row r="527" spans="1:4" x14ac:dyDescent="0.25">
      <c r="A527" s="277">
        <v>126776</v>
      </c>
      <c r="B527" s="275" t="s">
        <v>440</v>
      </c>
      <c r="C527" s="275" t="s">
        <v>274</v>
      </c>
      <c r="D527" s="275" t="s">
        <v>194</v>
      </c>
    </row>
    <row r="528" spans="1:4" x14ac:dyDescent="0.25">
      <c r="A528" s="277">
        <v>126829</v>
      </c>
      <c r="B528" s="275" t="s">
        <v>811</v>
      </c>
      <c r="C528" s="275" t="s">
        <v>278</v>
      </c>
      <c r="D528" s="275" t="s">
        <v>194</v>
      </c>
    </row>
    <row r="529" spans="1:4" x14ac:dyDescent="0.25">
      <c r="A529" s="277">
        <v>126830</v>
      </c>
      <c r="B529" s="275" t="s">
        <v>376</v>
      </c>
      <c r="C529" s="275" t="s">
        <v>278</v>
      </c>
      <c r="D529" s="275" t="s">
        <v>194</v>
      </c>
    </row>
    <row r="530" spans="1:4" x14ac:dyDescent="0.25">
      <c r="A530" s="277">
        <v>126675</v>
      </c>
      <c r="B530" s="275" t="s">
        <v>567</v>
      </c>
      <c r="C530" s="275" t="s">
        <v>271</v>
      </c>
      <c r="D530" s="275" t="s">
        <v>194</v>
      </c>
    </row>
    <row r="531" spans="1:4" x14ac:dyDescent="0.25">
      <c r="A531" s="277">
        <v>126411</v>
      </c>
      <c r="B531" s="275" t="s">
        <v>713</v>
      </c>
      <c r="C531" s="275" t="s">
        <v>825</v>
      </c>
      <c r="D531" s="275" t="s">
        <v>194</v>
      </c>
    </row>
    <row r="532" spans="1:4" x14ac:dyDescent="0.25">
      <c r="A532" s="277">
        <v>126457</v>
      </c>
      <c r="B532" s="275" t="s">
        <v>527</v>
      </c>
      <c r="C532" s="275" t="s">
        <v>826</v>
      </c>
      <c r="D532" s="275" t="s">
        <v>194</v>
      </c>
    </row>
    <row r="533" spans="1:4" x14ac:dyDescent="0.25">
      <c r="A533" s="277">
        <v>126391</v>
      </c>
      <c r="B533" s="275" t="s">
        <v>707</v>
      </c>
      <c r="C533" s="275" t="s">
        <v>839</v>
      </c>
      <c r="D533" s="275" t="s">
        <v>194</v>
      </c>
    </row>
    <row r="534" spans="1:4" x14ac:dyDescent="0.25">
      <c r="A534" s="277">
        <v>126617</v>
      </c>
      <c r="B534" s="275" t="s">
        <v>324</v>
      </c>
      <c r="C534" s="275" t="s">
        <v>821</v>
      </c>
      <c r="D534" s="275" t="s">
        <v>194</v>
      </c>
    </row>
    <row r="535" spans="1:4" x14ac:dyDescent="0.25">
      <c r="A535" s="277">
        <v>126512</v>
      </c>
      <c r="B535" s="275" t="s">
        <v>424</v>
      </c>
      <c r="C535" s="275" t="s">
        <v>822</v>
      </c>
      <c r="D535" s="275" t="s">
        <v>194</v>
      </c>
    </row>
    <row r="536" spans="1:4" x14ac:dyDescent="0.25">
      <c r="A536" s="277">
        <v>126306</v>
      </c>
      <c r="B536" s="275" t="s">
        <v>393</v>
      </c>
      <c r="C536" s="275" t="s">
        <v>824</v>
      </c>
      <c r="D536" s="275" t="s">
        <v>194</v>
      </c>
    </row>
    <row r="537" spans="1:4" x14ac:dyDescent="0.25">
      <c r="A537" s="277">
        <v>126513</v>
      </c>
      <c r="B537" s="275" t="s">
        <v>746</v>
      </c>
      <c r="C537" s="275" t="s">
        <v>822</v>
      </c>
      <c r="D537" s="275" t="s">
        <v>194</v>
      </c>
    </row>
    <row r="538" spans="1:4" x14ac:dyDescent="0.25">
      <c r="A538" s="277">
        <v>126793</v>
      </c>
      <c r="B538" s="275" t="s">
        <v>810</v>
      </c>
      <c r="C538" s="275" t="s">
        <v>276</v>
      </c>
      <c r="D538" s="275" t="s">
        <v>194</v>
      </c>
    </row>
    <row r="539" spans="1:4" x14ac:dyDescent="0.25">
      <c r="A539" s="277">
        <v>126458</v>
      </c>
      <c r="B539" s="275" t="s">
        <v>528</v>
      </c>
      <c r="C539" s="275" t="s">
        <v>826</v>
      </c>
      <c r="D539" s="275" t="s">
        <v>194</v>
      </c>
    </row>
    <row r="540" spans="1:4" x14ac:dyDescent="0.25">
      <c r="A540" s="277">
        <v>500682</v>
      </c>
      <c r="B540" s="275" t="s">
        <v>625</v>
      </c>
      <c r="C540" s="275" t="s">
        <v>267</v>
      </c>
      <c r="D540" s="275" t="s">
        <v>194</v>
      </c>
    </row>
    <row r="541" spans="1:4" x14ac:dyDescent="0.25">
      <c r="A541" s="277">
        <v>126723</v>
      </c>
      <c r="B541" s="275" t="s">
        <v>588</v>
      </c>
      <c r="C541" s="275" t="s">
        <v>260</v>
      </c>
      <c r="D541" s="275" t="s">
        <v>194</v>
      </c>
    </row>
    <row r="542" spans="1:4" ht="26.25" x14ac:dyDescent="0.25">
      <c r="A542" s="277">
        <v>127947</v>
      </c>
      <c r="B542" s="275" t="s">
        <v>848</v>
      </c>
      <c r="C542" s="275" t="s">
        <v>849</v>
      </c>
      <c r="D542" s="275" t="s">
        <v>202</v>
      </c>
    </row>
    <row r="543" spans="1:4" ht="26.25" x14ac:dyDescent="0.25">
      <c r="A543" s="277">
        <v>127996</v>
      </c>
      <c r="B543" s="275" t="s">
        <v>850</v>
      </c>
      <c r="C543" s="275" t="s">
        <v>851</v>
      </c>
      <c r="D543" s="275" t="s">
        <v>202</v>
      </c>
    </row>
    <row r="544" spans="1:4" ht="39" x14ac:dyDescent="0.25">
      <c r="A544" s="277">
        <v>127969</v>
      </c>
      <c r="B544" s="275" t="s">
        <v>852</v>
      </c>
      <c r="C544" s="275" t="s">
        <v>853</v>
      </c>
      <c r="D544" s="275" t="s">
        <v>202</v>
      </c>
    </row>
    <row r="545" spans="1:4" ht="39" x14ac:dyDescent="0.25">
      <c r="A545" s="277">
        <v>127970</v>
      </c>
      <c r="B545" s="275" t="s">
        <v>854</v>
      </c>
      <c r="C545" s="275" t="s">
        <v>855</v>
      </c>
      <c r="D545" s="275" t="s">
        <v>202</v>
      </c>
    </row>
    <row r="546" spans="1:4" ht="26.25" x14ac:dyDescent="0.25">
      <c r="A546" s="277">
        <v>127948</v>
      </c>
      <c r="B546" s="275" t="s">
        <v>856</v>
      </c>
      <c r="C546" s="275" t="s">
        <v>849</v>
      </c>
      <c r="D546" s="275" t="s">
        <v>202</v>
      </c>
    </row>
    <row r="547" spans="1:4" ht="26.25" x14ac:dyDescent="0.25">
      <c r="A547" s="277">
        <v>127990</v>
      </c>
      <c r="B547" s="275" t="s">
        <v>857</v>
      </c>
      <c r="C547" s="275" t="s">
        <v>858</v>
      </c>
      <c r="D547" s="275" t="s">
        <v>202</v>
      </c>
    </row>
    <row r="548" spans="1:4" ht="39" x14ac:dyDescent="0.25">
      <c r="A548" s="277">
        <v>127971</v>
      </c>
      <c r="B548" s="275" t="s">
        <v>859</v>
      </c>
      <c r="C548" s="275" t="s">
        <v>855</v>
      </c>
      <c r="D548" s="275" t="s">
        <v>202</v>
      </c>
    </row>
    <row r="549" spans="1:4" ht="26.25" x14ac:dyDescent="0.25">
      <c r="A549" s="277">
        <v>127959</v>
      </c>
      <c r="B549" s="275" t="s">
        <v>860</v>
      </c>
      <c r="C549" s="275" t="s">
        <v>861</v>
      </c>
      <c r="D549" s="275" t="s">
        <v>202</v>
      </c>
    </row>
    <row r="550" spans="1:4" ht="39" x14ac:dyDescent="0.25">
      <c r="A550" s="277">
        <v>127972</v>
      </c>
      <c r="B550" s="275" t="s">
        <v>862</v>
      </c>
      <c r="C550" s="275" t="s">
        <v>853</v>
      </c>
      <c r="D550" s="275" t="s">
        <v>202</v>
      </c>
    </row>
    <row r="551" spans="1:4" ht="39" x14ac:dyDescent="0.25">
      <c r="A551" s="277">
        <v>127973</v>
      </c>
      <c r="B551" s="275" t="s">
        <v>863</v>
      </c>
      <c r="C551" s="275" t="s">
        <v>853</v>
      </c>
      <c r="D551" s="275" t="s">
        <v>202</v>
      </c>
    </row>
    <row r="552" spans="1:4" ht="26.25" x14ac:dyDescent="0.25">
      <c r="A552" s="277">
        <v>127960</v>
      </c>
      <c r="B552" s="275" t="s">
        <v>864</v>
      </c>
      <c r="C552" s="275" t="s">
        <v>861</v>
      </c>
      <c r="D552" s="275" t="s">
        <v>202</v>
      </c>
    </row>
    <row r="553" spans="1:4" ht="26.25" x14ac:dyDescent="0.25">
      <c r="A553" s="277">
        <v>127961</v>
      </c>
      <c r="B553" s="275" t="s">
        <v>865</v>
      </c>
      <c r="C553" s="275" t="s">
        <v>861</v>
      </c>
      <c r="D553" s="275" t="s">
        <v>202</v>
      </c>
    </row>
    <row r="554" spans="1:4" ht="26.25" x14ac:dyDescent="0.25">
      <c r="A554" s="277">
        <v>127949</v>
      </c>
      <c r="B554" s="275" t="s">
        <v>866</v>
      </c>
      <c r="C554" s="275" t="s">
        <v>849</v>
      </c>
      <c r="D554" s="275" t="s">
        <v>202</v>
      </c>
    </row>
    <row r="555" spans="1:4" ht="26.25" x14ac:dyDescent="0.25">
      <c r="A555" s="277">
        <v>127997</v>
      </c>
      <c r="B555" s="275" t="s">
        <v>867</v>
      </c>
      <c r="C555" s="275" t="s">
        <v>851</v>
      </c>
      <c r="D555" s="275" t="s">
        <v>202</v>
      </c>
    </row>
    <row r="556" spans="1:4" ht="26.25" x14ac:dyDescent="0.25">
      <c r="A556" s="277">
        <v>127998</v>
      </c>
      <c r="B556" s="275" t="s">
        <v>868</v>
      </c>
      <c r="C556" s="275" t="s">
        <v>851</v>
      </c>
      <c r="D556" s="275" t="s">
        <v>202</v>
      </c>
    </row>
    <row r="557" spans="1:4" ht="39" x14ac:dyDescent="0.25">
      <c r="A557" s="277">
        <v>202003</v>
      </c>
      <c r="B557" s="275" t="s">
        <v>869</v>
      </c>
      <c r="C557" s="275" t="s">
        <v>853</v>
      </c>
      <c r="D557" s="275" t="s">
        <v>202</v>
      </c>
    </row>
    <row r="558" spans="1:4" ht="26.25" x14ac:dyDescent="0.25">
      <c r="A558" s="277">
        <v>127964</v>
      </c>
      <c r="B558" s="275" t="s">
        <v>870</v>
      </c>
      <c r="C558" s="275" t="s">
        <v>871</v>
      </c>
      <c r="D558" s="275" t="s">
        <v>202</v>
      </c>
    </row>
    <row r="559" spans="1:4" ht="26.25" x14ac:dyDescent="0.25">
      <c r="A559" s="277">
        <v>128000</v>
      </c>
      <c r="B559" s="275" t="s">
        <v>872</v>
      </c>
      <c r="C559" s="275" t="s">
        <v>851</v>
      </c>
      <c r="D559" s="275" t="s">
        <v>202</v>
      </c>
    </row>
    <row r="560" spans="1:4" ht="26.25" x14ac:dyDescent="0.25">
      <c r="A560" s="277">
        <v>128001</v>
      </c>
      <c r="B560" s="275" t="s">
        <v>873</v>
      </c>
      <c r="C560" s="275" t="s">
        <v>851</v>
      </c>
      <c r="D560" s="275" t="s">
        <v>202</v>
      </c>
    </row>
    <row r="561" spans="1:4" ht="39" x14ac:dyDescent="0.25">
      <c r="A561" s="277">
        <v>127940</v>
      </c>
      <c r="B561" s="275" t="s">
        <v>874</v>
      </c>
      <c r="C561" s="275" t="s">
        <v>875</v>
      </c>
      <c r="D561" s="275" t="s">
        <v>202</v>
      </c>
    </row>
    <row r="562" spans="1:4" ht="26.25" x14ac:dyDescent="0.25">
      <c r="A562" s="277">
        <v>127962</v>
      </c>
      <c r="B562" s="275" t="s">
        <v>876</v>
      </c>
      <c r="C562" s="275" t="s">
        <v>877</v>
      </c>
      <c r="D562" s="275" t="s">
        <v>202</v>
      </c>
    </row>
    <row r="563" spans="1:4" ht="39" x14ac:dyDescent="0.25">
      <c r="A563" s="277">
        <v>127955</v>
      </c>
      <c r="B563" s="275" t="s">
        <v>878</v>
      </c>
      <c r="C563" s="275" t="s">
        <v>875</v>
      </c>
      <c r="D563" s="275" t="s">
        <v>202</v>
      </c>
    </row>
    <row r="564" spans="1:4" ht="26.25" x14ac:dyDescent="0.25">
      <c r="A564" s="277">
        <v>127941</v>
      </c>
      <c r="B564" s="275" t="s">
        <v>879</v>
      </c>
      <c r="C564" s="275" t="s">
        <v>880</v>
      </c>
      <c r="D564" s="275" t="s">
        <v>202</v>
      </c>
    </row>
    <row r="565" spans="1:4" ht="39" x14ac:dyDescent="0.25">
      <c r="A565" s="277">
        <v>127974</v>
      </c>
      <c r="B565" s="275" t="s">
        <v>881</v>
      </c>
      <c r="C565" s="275" t="s">
        <v>853</v>
      </c>
      <c r="D565" s="275" t="s">
        <v>202</v>
      </c>
    </row>
    <row r="566" spans="1:4" ht="39" x14ac:dyDescent="0.25">
      <c r="A566" s="277">
        <v>202001</v>
      </c>
      <c r="B566" s="275" t="s">
        <v>882</v>
      </c>
      <c r="C566" s="275" t="s">
        <v>853</v>
      </c>
      <c r="D566" s="275" t="s">
        <v>202</v>
      </c>
    </row>
    <row r="567" spans="1:4" ht="26.25" x14ac:dyDescent="0.25">
      <c r="A567" s="277">
        <v>127942</v>
      </c>
      <c r="B567" s="275" t="s">
        <v>883</v>
      </c>
      <c r="C567" s="275" t="s">
        <v>880</v>
      </c>
      <c r="D567" s="275" t="s">
        <v>202</v>
      </c>
    </row>
    <row r="568" spans="1:4" ht="26.25" x14ac:dyDescent="0.25">
      <c r="A568" s="277">
        <v>127991</v>
      </c>
      <c r="B568" s="275" t="s">
        <v>884</v>
      </c>
      <c r="C568" s="275" t="s">
        <v>858</v>
      </c>
      <c r="D568" s="275" t="s">
        <v>202</v>
      </c>
    </row>
    <row r="569" spans="1:4" ht="26.25" x14ac:dyDescent="0.25">
      <c r="A569" s="277">
        <v>127943</v>
      </c>
      <c r="B569" s="275" t="s">
        <v>885</v>
      </c>
      <c r="C569" s="275" t="s">
        <v>880</v>
      </c>
      <c r="D569" s="275" t="s">
        <v>202</v>
      </c>
    </row>
    <row r="570" spans="1:4" ht="26.25" x14ac:dyDescent="0.25">
      <c r="A570" s="277">
        <v>128002</v>
      </c>
      <c r="B570" s="275" t="s">
        <v>886</v>
      </c>
      <c r="C570" s="275" t="s">
        <v>851</v>
      </c>
      <c r="D570" s="275" t="s">
        <v>202</v>
      </c>
    </row>
    <row r="571" spans="1:4" ht="26.25" x14ac:dyDescent="0.25">
      <c r="A571" s="277">
        <v>127944</v>
      </c>
      <c r="B571" s="275" t="s">
        <v>887</v>
      </c>
      <c r="C571" s="275" t="s">
        <v>880</v>
      </c>
      <c r="D571" s="275" t="s">
        <v>202</v>
      </c>
    </row>
    <row r="572" spans="1:4" ht="39" x14ac:dyDescent="0.25">
      <c r="A572" s="277">
        <v>127975</v>
      </c>
      <c r="B572" s="275" t="s">
        <v>888</v>
      </c>
      <c r="C572" s="275" t="s">
        <v>853</v>
      </c>
      <c r="D572" s="275" t="s">
        <v>202</v>
      </c>
    </row>
    <row r="573" spans="1:4" ht="26.25" x14ac:dyDescent="0.25">
      <c r="A573" s="277">
        <v>127965</v>
      </c>
      <c r="B573" s="275" t="s">
        <v>889</v>
      </c>
      <c r="C573" s="275" t="s">
        <v>871</v>
      </c>
      <c r="D573" s="275" t="s">
        <v>202</v>
      </c>
    </row>
    <row r="574" spans="1:4" ht="26.25" x14ac:dyDescent="0.25">
      <c r="A574" s="277">
        <v>128003</v>
      </c>
      <c r="B574" s="275" t="s">
        <v>890</v>
      </c>
      <c r="C574" s="275" t="s">
        <v>851</v>
      </c>
      <c r="D574" s="275" t="s">
        <v>202</v>
      </c>
    </row>
    <row r="575" spans="1:4" ht="26.25" x14ac:dyDescent="0.25">
      <c r="A575" s="277">
        <v>127945</v>
      </c>
      <c r="B575" s="275" t="s">
        <v>891</v>
      </c>
      <c r="C575" s="275" t="s">
        <v>880</v>
      </c>
      <c r="D575" s="275" t="s">
        <v>202</v>
      </c>
    </row>
    <row r="576" spans="1:4" ht="26.25" x14ac:dyDescent="0.25">
      <c r="A576" s="277">
        <v>127963</v>
      </c>
      <c r="B576" s="275" t="s">
        <v>892</v>
      </c>
      <c r="C576" s="275" t="s">
        <v>861</v>
      </c>
      <c r="D576" s="275" t="s">
        <v>202</v>
      </c>
    </row>
    <row r="577" spans="1:4" ht="39" x14ac:dyDescent="0.25">
      <c r="A577" s="277">
        <v>127976</v>
      </c>
      <c r="B577" s="275" t="s">
        <v>893</v>
      </c>
      <c r="C577" s="275" t="s">
        <v>855</v>
      </c>
      <c r="D577" s="275" t="s">
        <v>202</v>
      </c>
    </row>
    <row r="578" spans="1:4" ht="26.25" x14ac:dyDescent="0.25">
      <c r="A578" s="277">
        <v>127950</v>
      </c>
      <c r="B578" s="275" t="s">
        <v>894</v>
      </c>
      <c r="C578" s="275" t="s">
        <v>849</v>
      </c>
      <c r="D578" s="275" t="s">
        <v>202</v>
      </c>
    </row>
    <row r="579" spans="1:4" ht="39" x14ac:dyDescent="0.25">
      <c r="A579" s="277">
        <v>127977</v>
      </c>
      <c r="B579" s="275" t="s">
        <v>895</v>
      </c>
      <c r="C579" s="275" t="s">
        <v>855</v>
      </c>
      <c r="D579" s="275" t="s">
        <v>202</v>
      </c>
    </row>
    <row r="580" spans="1:4" ht="26.25" x14ac:dyDescent="0.25">
      <c r="A580" s="277">
        <v>127956</v>
      </c>
      <c r="B580" s="275" t="s">
        <v>896</v>
      </c>
      <c r="C580" s="275" t="s">
        <v>877</v>
      </c>
      <c r="D580" s="275" t="s">
        <v>202</v>
      </c>
    </row>
    <row r="581" spans="1:4" ht="26.25" x14ac:dyDescent="0.25">
      <c r="A581" s="277">
        <v>127992</v>
      </c>
      <c r="B581" s="275" t="s">
        <v>897</v>
      </c>
      <c r="C581" s="275" t="s">
        <v>858</v>
      </c>
      <c r="D581" s="275" t="s">
        <v>202</v>
      </c>
    </row>
    <row r="582" spans="1:4" ht="26.25" x14ac:dyDescent="0.25">
      <c r="A582" s="277">
        <v>127966</v>
      </c>
      <c r="B582" s="275" t="s">
        <v>898</v>
      </c>
      <c r="C582" s="275" t="s">
        <v>871</v>
      </c>
      <c r="D582" s="275" t="s">
        <v>202</v>
      </c>
    </row>
    <row r="583" spans="1:4" ht="39" x14ac:dyDescent="0.25">
      <c r="A583" s="277">
        <v>127978</v>
      </c>
      <c r="B583" s="275" t="s">
        <v>899</v>
      </c>
      <c r="C583" s="275" t="s">
        <v>853</v>
      </c>
      <c r="D583" s="275" t="s">
        <v>202</v>
      </c>
    </row>
    <row r="584" spans="1:4" ht="26.25" x14ac:dyDescent="0.25">
      <c r="A584" s="277">
        <v>127946</v>
      </c>
      <c r="B584" s="275" t="s">
        <v>900</v>
      </c>
      <c r="C584" s="275" t="s">
        <v>880</v>
      </c>
      <c r="D584" s="275" t="s">
        <v>202</v>
      </c>
    </row>
    <row r="585" spans="1:4" ht="39" x14ac:dyDescent="0.25">
      <c r="A585" s="277">
        <v>127979</v>
      </c>
      <c r="B585" s="275" t="s">
        <v>901</v>
      </c>
      <c r="C585" s="275" t="s">
        <v>853</v>
      </c>
      <c r="D585" s="275" t="s">
        <v>202</v>
      </c>
    </row>
    <row r="586" spans="1:4" ht="39" x14ac:dyDescent="0.25">
      <c r="A586" s="277">
        <v>127980</v>
      </c>
      <c r="B586" s="275" t="s">
        <v>902</v>
      </c>
      <c r="C586" s="275" t="s">
        <v>853</v>
      </c>
      <c r="D586" s="275" t="s">
        <v>202</v>
      </c>
    </row>
    <row r="587" spans="1:4" ht="39" x14ac:dyDescent="0.25">
      <c r="A587" s="277">
        <v>202002</v>
      </c>
      <c r="B587" s="275" t="s">
        <v>903</v>
      </c>
      <c r="C587" s="275" t="s">
        <v>853</v>
      </c>
      <c r="D587" s="275" t="s">
        <v>202</v>
      </c>
    </row>
    <row r="588" spans="1:4" ht="39" x14ac:dyDescent="0.25">
      <c r="A588" s="277">
        <v>127981</v>
      </c>
      <c r="B588" s="275" t="s">
        <v>904</v>
      </c>
      <c r="C588" s="275" t="s">
        <v>853</v>
      </c>
      <c r="D588" s="275" t="s">
        <v>202</v>
      </c>
    </row>
    <row r="589" spans="1:4" ht="26.25" x14ac:dyDescent="0.25">
      <c r="A589" s="277">
        <v>127957</v>
      </c>
      <c r="B589" s="275" t="s">
        <v>905</v>
      </c>
      <c r="C589" s="275" t="s">
        <v>877</v>
      </c>
      <c r="D589" s="275" t="s">
        <v>202</v>
      </c>
    </row>
    <row r="590" spans="1:4" ht="39" x14ac:dyDescent="0.25">
      <c r="A590" s="277">
        <v>127982</v>
      </c>
      <c r="B590" s="275" t="s">
        <v>906</v>
      </c>
      <c r="C590" s="275" t="s">
        <v>855</v>
      </c>
      <c r="D590" s="275" t="s">
        <v>202</v>
      </c>
    </row>
    <row r="591" spans="1:4" ht="26.25" x14ac:dyDescent="0.25">
      <c r="A591" s="277">
        <v>128004</v>
      </c>
      <c r="B591" s="275" t="s">
        <v>907</v>
      </c>
      <c r="C591" s="275" t="s">
        <v>851</v>
      </c>
      <c r="D591" s="275" t="s">
        <v>202</v>
      </c>
    </row>
    <row r="592" spans="1:4" ht="26.25" x14ac:dyDescent="0.25">
      <c r="A592" s="277">
        <v>127951</v>
      </c>
      <c r="B592" s="275" t="s">
        <v>908</v>
      </c>
      <c r="C592" s="275" t="s">
        <v>849</v>
      </c>
      <c r="D592" s="275" t="s">
        <v>202</v>
      </c>
    </row>
    <row r="593" spans="1:4" ht="26.25" x14ac:dyDescent="0.25">
      <c r="A593" s="277">
        <v>128005</v>
      </c>
      <c r="B593" s="275" t="s">
        <v>909</v>
      </c>
      <c r="C593" s="275" t="s">
        <v>851</v>
      </c>
      <c r="D593" s="275" t="s">
        <v>202</v>
      </c>
    </row>
    <row r="594" spans="1:4" ht="26.25" x14ac:dyDescent="0.25">
      <c r="A594" s="277">
        <v>127999</v>
      </c>
      <c r="B594" s="275" t="s">
        <v>910</v>
      </c>
      <c r="C594" s="275" t="s">
        <v>851</v>
      </c>
      <c r="D594" s="275" t="s">
        <v>202</v>
      </c>
    </row>
    <row r="595" spans="1:4" ht="39" x14ac:dyDescent="0.25">
      <c r="A595" s="277">
        <v>127983</v>
      </c>
      <c r="B595" s="275" t="s">
        <v>911</v>
      </c>
      <c r="C595" s="275" t="s">
        <v>855</v>
      </c>
      <c r="D595" s="275" t="s">
        <v>202</v>
      </c>
    </row>
    <row r="596" spans="1:4" ht="26.25" x14ac:dyDescent="0.25">
      <c r="A596" s="277">
        <v>127952</v>
      </c>
      <c r="B596" s="275" t="s">
        <v>912</v>
      </c>
      <c r="C596" s="275" t="s">
        <v>849</v>
      </c>
      <c r="D596" s="275" t="s">
        <v>202</v>
      </c>
    </row>
    <row r="597" spans="1:4" ht="26.25" x14ac:dyDescent="0.25">
      <c r="A597" s="277">
        <v>127993</v>
      </c>
      <c r="B597" s="275" t="s">
        <v>913</v>
      </c>
      <c r="C597" s="275" t="s">
        <v>858</v>
      </c>
      <c r="D597" s="275" t="s">
        <v>202</v>
      </c>
    </row>
    <row r="598" spans="1:4" ht="26.25" x14ac:dyDescent="0.25">
      <c r="A598" s="277">
        <v>128006</v>
      </c>
      <c r="B598" s="275" t="s">
        <v>914</v>
      </c>
      <c r="C598" s="275" t="s">
        <v>851</v>
      </c>
      <c r="D598" s="275" t="s">
        <v>202</v>
      </c>
    </row>
    <row r="599" spans="1:4" ht="26.25" x14ac:dyDescent="0.25">
      <c r="A599" s="277">
        <v>127967</v>
      </c>
      <c r="B599" s="275" t="s">
        <v>915</v>
      </c>
      <c r="C599" s="275" t="s">
        <v>871</v>
      </c>
      <c r="D599" s="275" t="s">
        <v>202</v>
      </c>
    </row>
    <row r="600" spans="1:4" ht="26.25" x14ac:dyDescent="0.25">
      <c r="A600" s="277">
        <v>127958</v>
      </c>
      <c r="B600" s="275" t="s">
        <v>916</v>
      </c>
      <c r="C600" s="275" t="s">
        <v>877</v>
      </c>
      <c r="D600" s="275" t="s">
        <v>202</v>
      </c>
    </row>
    <row r="601" spans="1:4" ht="26.25" x14ac:dyDescent="0.25">
      <c r="A601" s="277">
        <v>127953</v>
      </c>
      <c r="B601" s="275" t="s">
        <v>917</v>
      </c>
      <c r="C601" s="275" t="s">
        <v>849</v>
      </c>
      <c r="D601" s="275" t="s">
        <v>202</v>
      </c>
    </row>
    <row r="602" spans="1:4" ht="26.25" x14ac:dyDescent="0.25">
      <c r="A602" s="277">
        <v>127954</v>
      </c>
      <c r="B602" s="275" t="s">
        <v>918</v>
      </c>
      <c r="C602" s="275" t="s">
        <v>849</v>
      </c>
      <c r="D602" s="275" t="s">
        <v>202</v>
      </c>
    </row>
    <row r="603" spans="1:4" ht="39" x14ac:dyDescent="0.25">
      <c r="A603" s="277">
        <v>127984</v>
      </c>
      <c r="B603" s="275" t="s">
        <v>919</v>
      </c>
      <c r="C603" s="275" t="s">
        <v>855</v>
      </c>
      <c r="D603" s="275" t="s">
        <v>202</v>
      </c>
    </row>
    <row r="604" spans="1:4" ht="39" x14ac:dyDescent="0.25">
      <c r="A604" s="277">
        <v>127985</v>
      </c>
      <c r="B604" s="275" t="s">
        <v>920</v>
      </c>
      <c r="C604" s="275" t="s">
        <v>855</v>
      </c>
      <c r="D604" s="275" t="s">
        <v>202</v>
      </c>
    </row>
    <row r="605" spans="1:4" ht="26.25" x14ac:dyDescent="0.25">
      <c r="A605" s="277">
        <v>127968</v>
      </c>
      <c r="B605" s="275" t="s">
        <v>921</v>
      </c>
      <c r="C605" s="275" t="s">
        <v>871</v>
      </c>
      <c r="D605" s="275" t="s">
        <v>202</v>
      </c>
    </row>
    <row r="606" spans="1:4" ht="39" x14ac:dyDescent="0.25">
      <c r="A606" s="277">
        <v>127986</v>
      </c>
      <c r="B606" s="275" t="s">
        <v>922</v>
      </c>
      <c r="C606" s="275" t="s">
        <v>853</v>
      </c>
      <c r="D606" s="275" t="s">
        <v>202</v>
      </c>
    </row>
    <row r="607" spans="1:4" ht="39" x14ac:dyDescent="0.25">
      <c r="A607" s="277">
        <v>127988</v>
      </c>
      <c r="B607" s="275" t="s">
        <v>923</v>
      </c>
      <c r="C607" s="275" t="s">
        <v>855</v>
      </c>
      <c r="D607" s="275" t="s">
        <v>202</v>
      </c>
    </row>
    <row r="608" spans="1:4" ht="39" x14ac:dyDescent="0.25">
      <c r="A608" s="277">
        <v>127989</v>
      </c>
      <c r="B608" s="275" t="s">
        <v>924</v>
      </c>
      <c r="C608" s="275" t="s">
        <v>855</v>
      </c>
      <c r="D608" s="275" t="s">
        <v>202</v>
      </c>
    </row>
    <row r="609" spans="1:4" ht="26.25" x14ac:dyDescent="0.25">
      <c r="A609" s="277">
        <v>127994</v>
      </c>
      <c r="B609" s="275" t="s">
        <v>925</v>
      </c>
      <c r="C609" s="275" t="s">
        <v>858</v>
      </c>
      <c r="D609" s="275" t="s">
        <v>202</v>
      </c>
    </row>
    <row r="610" spans="1:4" ht="39" x14ac:dyDescent="0.25">
      <c r="A610" s="277">
        <v>127987</v>
      </c>
      <c r="B610" s="275" t="s">
        <v>926</v>
      </c>
      <c r="C610" s="275" t="s">
        <v>853</v>
      </c>
      <c r="D610" s="275" t="s">
        <v>202</v>
      </c>
    </row>
    <row r="611" spans="1:4" ht="26.25" x14ac:dyDescent="0.25">
      <c r="A611" s="277">
        <v>127995</v>
      </c>
      <c r="B611" s="275" t="s">
        <v>927</v>
      </c>
      <c r="C611" s="275" t="s">
        <v>858</v>
      </c>
      <c r="D611" s="275" t="s">
        <v>202</v>
      </c>
    </row>
    <row r="612" spans="1:4" x14ac:dyDescent="0.25">
      <c r="A612" s="277">
        <v>126905</v>
      </c>
      <c r="B612" s="275" t="s">
        <v>928</v>
      </c>
      <c r="C612" s="275" t="s">
        <v>929</v>
      </c>
      <c r="D612" s="275" t="s">
        <v>2424</v>
      </c>
    </row>
    <row r="613" spans="1:4" x14ac:dyDescent="0.25">
      <c r="A613" s="277">
        <v>500683</v>
      </c>
      <c r="B613" s="275" t="s">
        <v>930</v>
      </c>
      <c r="C613" s="275" t="s">
        <v>931</v>
      </c>
      <c r="D613" s="275" t="s">
        <v>2424</v>
      </c>
    </row>
    <row r="614" spans="1:4" x14ac:dyDescent="0.25">
      <c r="A614" s="277">
        <v>126882</v>
      </c>
      <c r="B614" s="275" t="s">
        <v>932</v>
      </c>
      <c r="C614" s="275" t="s">
        <v>933</v>
      </c>
      <c r="D614" s="275" t="s">
        <v>2424</v>
      </c>
    </row>
    <row r="615" spans="1:4" x14ac:dyDescent="0.25">
      <c r="A615" s="277">
        <v>126906</v>
      </c>
      <c r="B615" s="275" t="s">
        <v>934</v>
      </c>
      <c r="C615" s="275" t="s">
        <v>929</v>
      </c>
      <c r="D615" s="275" t="s">
        <v>2424</v>
      </c>
    </row>
    <row r="616" spans="1:4" x14ac:dyDescent="0.25">
      <c r="A616" s="277">
        <v>126925</v>
      </c>
      <c r="B616" s="275" t="s">
        <v>935</v>
      </c>
      <c r="C616" s="275" t="s">
        <v>931</v>
      </c>
      <c r="D616" s="275" t="s">
        <v>2424</v>
      </c>
    </row>
    <row r="617" spans="1:4" x14ac:dyDescent="0.25">
      <c r="A617" s="277">
        <v>500962</v>
      </c>
      <c r="B617" s="275" t="s">
        <v>936</v>
      </c>
      <c r="C617" s="275" t="s">
        <v>931</v>
      </c>
      <c r="D617" s="275" t="s">
        <v>2424</v>
      </c>
    </row>
    <row r="618" spans="1:4" x14ac:dyDescent="0.25">
      <c r="A618" s="277">
        <v>126907</v>
      </c>
      <c r="B618" s="275" t="s">
        <v>937</v>
      </c>
      <c r="C618" s="275" t="s">
        <v>929</v>
      </c>
      <c r="D618" s="275" t="s">
        <v>2424</v>
      </c>
    </row>
    <row r="619" spans="1:4" x14ac:dyDescent="0.25">
      <c r="A619" s="277">
        <v>126926</v>
      </c>
      <c r="B619" s="275" t="s">
        <v>938</v>
      </c>
      <c r="C619" s="275" t="s">
        <v>931</v>
      </c>
      <c r="D619" s="275" t="s">
        <v>2424</v>
      </c>
    </row>
    <row r="620" spans="1:4" x14ac:dyDescent="0.25">
      <c r="A620" s="277">
        <v>126908</v>
      </c>
      <c r="B620" s="275" t="s">
        <v>939</v>
      </c>
      <c r="C620" s="275" t="s">
        <v>929</v>
      </c>
      <c r="D620" s="275" t="s">
        <v>2424</v>
      </c>
    </row>
    <row r="621" spans="1:4" x14ac:dyDescent="0.25">
      <c r="A621" s="277">
        <v>126909</v>
      </c>
      <c r="B621" s="275" t="s">
        <v>940</v>
      </c>
      <c r="C621" s="275" t="s">
        <v>929</v>
      </c>
      <c r="D621" s="275" t="s">
        <v>2424</v>
      </c>
    </row>
    <row r="622" spans="1:4" x14ac:dyDescent="0.25">
      <c r="A622" s="277">
        <v>126894</v>
      </c>
      <c r="B622" s="275" t="s">
        <v>941</v>
      </c>
      <c r="C622" s="275" t="s">
        <v>942</v>
      </c>
      <c r="D622" s="275" t="s">
        <v>2424</v>
      </c>
    </row>
    <row r="623" spans="1:4" x14ac:dyDescent="0.25">
      <c r="A623" s="277">
        <v>200003</v>
      </c>
      <c r="B623" s="275" t="s">
        <v>943</v>
      </c>
      <c r="C623" s="275" t="s">
        <v>942</v>
      </c>
      <c r="D623" s="275" t="s">
        <v>2424</v>
      </c>
    </row>
    <row r="624" spans="1:4" x14ac:dyDescent="0.25">
      <c r="A624" s="277">
        <v>126910</v>
      </c>
      <c r="B624" s="275" t="s">
        <v>944</v>
      </c>
      <c r="C624" s="275" t="s">
        <v>929</v>
      </c>
      <c r="D624" s="275" t="s">
        <v>2424</v>
      </c>
    </row>
    <row r="625" spans="1:4" x14ac:dyDescent="0.25">
      <c r="A625" s="277">
        <v>126883</v>
      </c>
      <c r="B625" s="275" t="s">
        <v>864</v>
      </c>
      <c r="C625" s="275" t="s">
        <v>933</v>
      </c>
      <c r="D625" s="275" t="s">
        <v>2424</v>
      </c>
    </row>
    <row r="626" spans="1:4" x14ac:dyDescent="0.25">
      <c r="A626" s="277">
        <v>126911</v>
      </c>
      <c r="B626" s="275" t="s">
        <v>945</v>
      </c>
      <c r="C626" s="275" t="s">
        <v>929</v>
      </c>
      <c r="D626" s="275" t="s">
        <v>2424</v>
      </c>
    </row>
    <row r="627" spans="1:4" x14ac:dyDescent="0.25">
      <c r="A627" s="277">
        <v>500684</v>
      </c>
      <c r="B627" s="275" t="s">
        <v>946</v>
      </c>
      <c r="C627" s="275" t="s">
        <v>931</v>
      </c>
      <c r="D627" s="275" t="s">
        <v>2424</v>
      </c>
    </row>
    <row r="628" spans="1:4" x14ac:dyDescent="0.25">
      <c r="A628" s="277">
        <v>126884</v>
      </c>
      <c r="B628" s="275" t="s">
        <v>947</v>
      </c>
      <c r="C628" s="275" t="s">
        <v>933</v>
      </c>
      <c r="D628" s="275" t="s">
        <v>2424</v>
      </c>
    </row>
    <row r="629" spans="1:4" x14ac:dyDescent="0.25">
      <c r="A629" s="277">
        <v>126928</v>
      </c>
      <c r="B629" s="275" t="s">
        <v>948</v>
      </c>
      <c r="C629" s="275" t="s">
        <v>931</v>
      </c>
      <c r="D629" s="275" t="s">
        <v>2424</v>
      </c>
    </row>
    <row r="630" spans="1:4" x14ac:dyDescent="0.25">
      <c r="A630" s="277">
        <v>126929</v>
      </c>
      <c r="B630" s="275" t="s">
        <v>949</v>
      </c>
      <c r="C630" s="275" t="s">
        <v>931</v>
      </c>
      <c r="D630" s="275" t="s">
        <v>2424</v>
      </c>
    </row>
    <row r="631" spans="1:4" x14ac:dyDescent="0.25">
      <c r="A631" s="277">
        <v>126930</v>
      </c>
      <c r="B631" s="275" t="s">
        <v>950</v>
      </c>
      <c r="C631" s="275" t="s">
        <v>931</v>
      </c>
      <c r="D631" s="275" t="s">
        <v>2424</v>
      </c>
    </row>
    <row r="632" spans="1:4" x14ac:dyDescent="0.25">
      <c r="A632" s="277">
        <v>126885</v>
      </c>
      <c r="B632" s="275" t="s">
        <v>951</v>
      </c>
      <c r="C632" s="275" t="s">
        <v>933</v>
      </c>
      <c r="D632" s="275" t="s">
        <v>2424</v>
      </c>
    </row>
    <row r="633" spans="1:4" x14ac:dyDescent="0.25">
      <c r="A633" s="277">
        <v>126886</v>
      </c>
      <c r="B633" s="275" t="s">
        <v>952</v>
      </c>
      <c r="C633" s="275" t="s">
        <v>933</v>
      </c>
      <c r="D633" s="275" t="s">
        <v>2424</v>
      </c>
    </row>
    <row r="634" spans="1:4" x14ac:dyDescent="0.25">
      <c r="A634" s="277">
        <v>126895</v>
      </c>
      <c r="B634" s="275" t="s">
        <v>953</v>
      </c>
      <c r="C634" s="275" t="s">
        <v>942</v>
      </c>
      <c r="D634" s="275" t="s">
        <v>2424</v>
      </c>
    </row>
    <row r="635" spans="1:4" x14ac:dyDescent="0.25">
      <c r="A635" s="277">
        <v>126887</v>
      </c>
      <c r="B635" s="275" t="s">
        <v>954</v>
      </c>
      <c r="C635" s="275" t="s">
        <v>933</v>
      </c>
      <c r="D635" s="275" t="s">
        <v>2424</v>
      </c>
    </row>
    <row r="636" spans="1:4" x14ac:dyDescent="0.25">
      <c r="A636" s="277">
        <v>126931</v>
      </c>
      <c r="B636" s="275" t="s">
        <v>955</v>
      </c>
      <c r="C636" s="275" t="s">
        <v>931</v>
      </c>
      <c r="D636" s="275" t="s">
        <v>2424</v>
      </c>
    </row>
    <row r="637" spans="1:4" x14ac:dyDescent="0.25">
      <c r="A637" s="277">
        <v>126896</v>
      </c>
      <c r="B637" s="275" t="s">
        <v>956</v>
      </c>
      <c r="C637" s="275" t="s">
        <v>942</v>
      </c>
      <c r="D637" s="275" t="s">
        <v>2424</v>
      </c>
    </row>
    <row r="638" spans="1:4" x14ac:dyDescent="0.25">
      <c r="A638" s="277">
        <v>500685</v>
      </c>
      <c r="B638" s="275" t="s">
        <v>957</v>
      </c>
      <c r="C638" s="275" t="s">
        <v>929</v>
      </c>
      <c r="D638" s="275" t="s">
        <v>2424</v>
      </c>
    </row>
    <row r="639" spans="1:4" x14ac:dyDescent="0.25">
      <c r="A639" s="277">
        <v>126888</v>
      </c>
      <c r="B639" s="275" t="s">
        <v>958</v>
      </c>
      <c r="C639" s="275" t="s">
        <v>933</v>
      </c>
      <c r="D639" s="275" t="s">
        <v>2424</v>
      </c>
    </row>
    <row r="640" spans="1:4" x14ac:dyDescent="0.25">
      <c r="A640" s="277">
        <v>126932</v>
      </c>
      <c r="B640" s="275" t="s">
        <v>959</v>
      </c>
      <c r="C640" s="275" t="s">
        <v>931</v>
      </c>
      <c r="D640" s="275" t="s">
        <v>2424</v>
      </c>
    </row>
    <row r="641" spans="1:4" x14ac:dyDescent="0.25">
      <c r="A641" s="277">
        <v>126933</v>
      </c>
      <c r="B641" s="275" t="s">
        <v>960</v>
      </c>
      <c r="C641" s="275" t="s">
        <v>931</v>
      </c>
      <c r="D641" s="275" t="s">
        <v>2424</v>
      </c>
    </row>
    <row r="642" spans="1:4" x14ac:dyDescent="0.25">
      <c r="A642" s="277">
        <v>126913</v>
      </c>
      <c r="B642" s="275" t="s">
        <v>961</v>
      </c>
      <c r="C642" s="275" t="s">
        <v>929</v>
      </c>
      <c r="D642" s="275" t="s">
        <v>2424</v>
      </c>
    </row>
    <row r="643" spans="1:4" x14ac:dyDescent="0.25">
      <c r="A643" s="277">
        <v>126897</v>
      </c>
      <c r="B643" s="275" t="s">
        <v>962</v>
      </c>
      <c r="C643" s="275" t="s">
        <v>942</v>
      </c>
      <c r="D643" s="275" t="s">
        <v>2424</v>
      </c>
    </row>
    <row r="644" spans="1:4" x14ac:dyDescent="0.25">
      <c r="A644" s="277">
        <v>126889</v>
      </c>
      <c r="B644" s="275" t="s">
        <v>963</v>
      </c>
      <c r="C644" s="275" t="s">
        <v>933</v>
      </c>
      <c r="D644" s="275" t="s">
        <v>2424</v>
      </c>
    </row>
    <row r="645" spans="1:4" x14ac:dyDescent="0.25">
      <c r="A645" s="277">
        <v>126914</v>
      </c>
      <c r="B645" s="275" t="s">
        <v>964</v>
      </c>
      <c r="C645" s="275" t="s">
        <v>929</v>
      </c>
      <c r="D645" s="275" t="s">
        <v>2424</v>
      </c>
    </row>
    <row r="646" spans="1:4" x14ac:dyDescent="0.25">
      <c r="A646" s="277">
        <v>126890</v>
      </c>
      <c r="B646" s="275" t="s">
        <v>965</v>
      </c>
      <c r="C646" s="275" t="s">
        <v>933</v>
      </c>
      <c r="D646" s="275" t="s">
        <v>2424</v>
      </c>
    </row>
    <row r="647" spans="1:4" x14ac:dyDescent="0.25">
      <c r="A647" s="277">
        <v>126934</v>
      </c>
      <c r="B647" s="275" t="s">
        <v>966</v>
      </c>
      <c r="C647" s="275" t="s">
        <v>931</v>
      </c>
      <c r="D647" s="275" t="s">
        <v>2424</v>
      </c>
    </row>
    <row r="648" spans="1:4" x14ac:dyDescent="0.25">
      <c r="A648" s="277">
        <v>126899</v>
      </c>
      <c r="B648" s="275" t="s">
        <v>967</v>
      </c>
      <c r="C648" s="275" t="s">
        <v>942</v>
      </c>
      <c r="D648" s="275" t="s">
        <v>2424</v>
      </c>
    </row>
    <row r="649" spans="1:4" x14ac:dyDescent="0.25">
      <c r="A649" s="277">
        <v>126915</v>
      </c>
      <c r="B649" s="275" t="s">
        <v>968</v>
      </c>
      <c r="C649" s="275" t="s">
        <v>929</v>
      </c>
      <c r="D649" s="275" t="s">
        <v>2424</v>
      </c>
    </row>
    <row r="650" spans="1:4" x14ac:dyDescent="0.25">
      <c r="A650" s="277">
        <v>126916</v>
      </c>
      <c r="B650" s="275" t="s">
        <v>969</v>
      </c>
      <c r="C650" s="275" t="s">
        <v>929</v>
      </c>
      <c r="D650" s="275" t="s">
        <v>2424</v>
      </c>
    </row>
    <row r="651" spans="1:4" x14ac:dyDescent="0.25">
      <c r="A651" s="277">
        <v>126900</v>
      </c>
      <c r="B651" s="275" t="s">
        <v>970</v>
      </c>
      <c r="C651" s="275" t="s">
        <v>942</v>
      </c>
      <c r="D651" s="275" t="s">
        <v>2424</v>
      </c>
    </row>
    <row r="652" spans="1:4" x14ac:dyDescent="0.25">
      <c r="A652" s="277">
        <v>126917</v>
      </c>
      <c r="B652" s="275" t="s">
        <v>971</v>
      </c>
      <c r="C652" s="275" t="s">
        <v>929</v>
      </c>
      <c r="D652" s="275" t="s">
        <v>2424</v>
      </c>
    </row>
    <row r="653" spans="1:4" x14ac:dyDescent="0.25">
      <c r="A653" s="277">
        <v>126891</v>
      </c>
      <c r="B653" s="275" t="s">
        <v>972</v>
      </c>
      <c r="C653" s="275" t="s">
        <v>933</v>
      </c>
      <c r="D653" s="275" t="s">
        <v>2424</v>
      </c>
    </row>
    <row r="654" spans="1:4" x14ac:dyDescent="0.25">
      <c r="A654" s="277">
        <v>126901</v>
      </c>
      <c r="B654" s="275" t="s">
        <v>973</v>
      </c>
      <c r="C654" s="275" t="s">
        <v>942</v>
      </c>
      <c r="D654" s="275" t="s">
        <v>2424</v>
      </c>
    </row>
    <row r="655" spans="1:4" x14ac:dyDescent="0.25">
      <c r="A655" s="277">
        <v>126918</v>
      </c>
      <c r="B655" s="275" t="s">
        <v>974</v>
      </c>
      <c r="C655" s="275" t="s">
        <v>929</v>
      </c>
      <c r="D655" s="275" t="s">
        <v>2424</v>
      </c>
    </row>
    <row r="656" spans="1:4" x14ac:dyDescent="0.25">
      <c r="A656" s="277">
        <v>126935</v>
      </c>
      <c r="B656" s="275" t="s">
        <v>975</v>
      </c>
      <c r="C656" s="275" t="s">
        <v>931</v>
      </c>
      <c r="D656" s="275" t="s">
        <v>2424</v>
      </c>
    </row>
    <row r="657" spans="1:4" x14ac:dyDescent="0.25">
      <c r="A657" s="277">
        <v>126902</v>
      </c>
      <c r="B657" s="275" t="s">
        <v>358</v>
      </c>
      <c r="C657" s="275" t="s">
        <v>942</v>
      </c>
      <c r="D657" s="275" t="s">
        <v>2424</v>
      </c>
    </row>
    <row r="658" spans="1:4" x14ac:dyDescent="0.25">
      <c r="A658" s="277">
        <v>126919</v>
      </c>
      <c r="B658" s="275" t="s">
        <v>976</v>
      </c>
      <c r="C658" s="275" t="s">
        <v>929</v>
      </c>
      <c r="D658" s="275" t="s">
        <v>2424</v>
      </c>
    </row>
    <row r="659" spans="1:4" x14ac:dyDescent="0.25">
      <c r="A659" s="277">
        <v>500686</v>
      </c>
      <c r="B659" s="275" t="s">
        <v>332</v>
      </c>
      <c r="C659" s="275" t="s">
        <v>933</v>
      </c>
      <c r="D659" s="275" t="s">
        <v>2424</v>
      </c>
    </row>
    <row r="660" spans="1:4" x14ac:dyDescent="0.25">
      <c r="A660" s="277">
        <v>126936</v>
      </c>
      <c r="B660" s="275" t="s">
        <v>977</v>
      </c>
      <c r="C660" s="275" t="s">
        <v>931</v>
      </c>
      <c r="D660" s="275" t="s">
        <v>2424</v>
      </c>
    </row>
    <row r="661" spans="1:4" x14ac:dyDescent="0.25">
      <c r="A661" s="277">
        <v>126903</v>
      </c>
      <c r="B661" s="275" t="s">
        <v>978</v>
      </c>
      <c r="C661" s="275" t="s">
        <v>942</v>
      </c>
      <c r="D661" s="275" t="s">
        <v>2424</v>
      </c>
    </row>
    <row r="662" spans="1:4" x14ac:dyDescent="0.25">
      <c r="A662" s="277">
        <v>126920</v>
      </c>
      <c r="B662" s="275" t="s">
        <v>979</v>
      </c>
      <c r="C662" s="275" t="s">
        <v>929</v>
      </c>
      <c r="D662" s="275" t="s">
        <v>2424</v>
      </c>
    </row>
    <row r="663" spans="1:4" x14ac:dyDescent="0.25">
      <c r="A663" s="277">
        <v>126893</v>
      </c>
      <c r="B663" s="275" t="s">
        <v>980</v>
      </c>
      <c r="C663" s="275" t="s">
        <v>933</v>
      </c>
      <c r="D663" s="275" t="s">
        <v>2424</v>
      </c>
    </row>
    <row r="664" spans="1:4" x14ac:dyDescent="0.25">
      <c r="A664" s="277">
        <v>126904</v>
      </c>
      <c r="B664" s="275" t="s">
        <v>981</v>
      </c>
      <c r="C664" s="275" t="s">
        <v>942</v>
      </c>
      <c r="D664" s="275" t="s">
        <v>2424</v>
      </c>
    </row>
    <row r="665" spans="1:4" x14ac:dyDescent="0.25">
      <c r="A665" s="277">
        <v>126921</v>
      </c>
      <c r="B665" s="275" t="s">
        <v>982</v>
      </c>
      <c r="C665" s="275" t="s">
        <v>929</v>
      </c>
      <c r="D665" s="275" t="s">
        <v>2424</v>
      </c>
    </row>
    <row r="666" spans="1:4" x14ac:dyDescent="0.25">
      <c r="A666" s="277">
        <v>126922</v>
      </c>
      <c r="B666" s="275" t="s">
        <v>983</v>
      </c>
      <c r="C666" s="275" t="s">
        <v>929</v>
      </c>
      <c r="D666" s="275" t="s">
        <v>2424</v>
      </c>
    </row>
    <row r="667" spans="1:4" x14ac:dyDescent="0.25">
      <c r="A667" s="277">
        <v>126923</v>
      </c>
      <c r="B667" s="275" t="s">
        <v>984</v>
      </c>
      <c r="C667" s="275" t="s">
        <v>929</v>
      </c>
      <c r="D667" s="275" t="s">
        <v>2424</v>
      </c>
    </row>
    <row r="668" spans="1:4" x14ac:dyDescent="0.25">
      <c r="A668" s="277">
        <v>127667</v>
      </c>
      <c r="B668" s="275" t="s">
        <v>985</v>
      </c>
      <c r="C668" s="275" t="s">
        <v>986</v>
      </c>
      <c r="D668" s="275" t="s">
        <v>203</v>
      </c>
    </row>
    <row r="669" spans="1:4" x14ac:dyDescent="0.25">
      <c r="A669" s="277">
        <v>127668</v>
      </c>
      <c r="B669" s="275" t="s">
        <v>987</v>
      </c>
      <c r="C669" s="275" t="s">
        <v>988</v>
      </c>
      <c r="D669" s="275" t="s">
        <v>203</v>
      </c>
    </row>
    <row r="670" spans="1:4" x14ac:dyDescent="0.25">
      <c r="A670" s="277">
        <v>127670</v>
      </c>
      <c r="B670" s="275" t="s">
        <v>989</v>
      </c>
      <c r="C670" s="275" t="s">
        <v>988</v>
      </c>
      <c r="D670" s="275" t="s">
        <v>203</v>
      </c>
    </row>
    <row r="671" spans="1:4" x14ac:dyDescent="0.25">
      <c r="A671" s="277">
        <v>127671</v>
      </c>
      <c r="B671" s="275" t="s">
        <v>990</v>
      </c>
      <c r="C671" s="275" t="s">
        <v>988</v>
      </c>
      <c r="D671" s="275" t="s">
        <v>203</v>
      </c>
    </row>
    <row r="672" spans="1:4" x14ac:dyDescent="0.25">
      <c r="A672" s="277">
        <v>127672</v>
      </c>
      <c r="B672" s="275" t="s">
        <v>991</v>
      </c>
      <c r="C672" s="275" t="s">
        <v>986</v>
      </c>
      <c r="D672" s="275" t="s">
        <v>203</v>
      </c>
    </row>
    <row r="673" spans="1:4" x14ac:dyDescent="0.25">
      <c r="A673" s="277">
        <v>127673</v>
      </c>
      <c r="B673" s="275" t="s">
        <v>992</v>
      </c>
      <c r="C673" s="275" t="s">
        <v>988</v>
      </c>
      <c r="D673" s="275" t="s">
        <v>203</v>
      </c>
    </row>
    <row r="674" spans="1:4" x14ac:dyDescent="0.25">
      <c r="A674" s="277">
        <v>127674</v>
      </c>
      <c r="B674" s="275" t="s">
        <v>993</v>
      </c>
      <c r="C674" s="275" t="s">
        <v>988</v>
      </c>
      <c r="D674" s="275" t="s">
        <v>203</v>
      </c>
    </row>
    <row r="675" spans="1:4" x14ac:dyDescent="0.25">
      <c r="A675" s="277">
        <v>127675</v>
      </c>
      <c r="B675" s="275" t="s">
        <v>994</v>
      </c>
      <c r="C675" s="275" t="s">
        <v>988</v>
      </c>
      <c r="D675" s="275" t="s">
        <v>203</v>
      </c>
    </row>
    <row r="676" spans="1:4" x14ac:dyDescent="0.25">
      <c r="A676" s="277">
        <v>127676</v>
      </c>
      <c r="B676" s="275" t="s">
        <v>995</v>
      </c>
      <c r="C676" s="275" t="s">
        <v>986</v>
      </c>
      <c r="D676" s="275" t="s">
        <v>203</v>
      </c>
    </row>
    <row r="677" spans="1:4" x14ac:dyDescent="0.25">
      <c r="A677" s="277">
        <v>127677</v>
      </c>
      <c r="B677" s="275" t="s">
        <v>996</v>
      </c>
      <c r="C677" s="275" t="s">
        <v>986</v>
      </c>
      <c r="D677" s="275" t="s">
        <v>203</v>
      </c>
    </row>
    <row r="678" spans="1:4" x14ac:dyDescent="0.25">
      <c r="A678" s="277">
        <v>127678</v>
      </c>
      <c r="B678" s="275" t="s">
        <v>997</v>
      </c>
      <c r="C678" s="275" t="s">
        <v>986</v>
      </c>
      <c r="D678" s="275" t="s">
        <v>203</v>
      </c>
    </row>
    <row r="679" spans="1:4" ht="26.25" x14ac:dyDescent="0.25">
      <c r="A679" s="277">
        <v>127669</v>
      </c>
      <c r="B679" s="275" t="s">
        <v>998</v>
      </c>
      <c r="C679" s="275" t="s">
        <v>988</v>
      </c>
      <c r="D679" s="275" t="s">
        <v>203</v>
      </c>
    </row>
    <row r="680" spans="1:4" x14ac:dyDescent="0.25">
      <c r="A680" s="277">
        <v>127679</v>
      </c>
      <c r="B680" s="275" t="s">
        <v>999</v>
      </c>
      <c r="C680" s="275" t="s">
        <v>988</v>
      </c>
      <c r="D680" s="275" t="s">
        <v>203</v>
      </c>
    </row>
    <row r="681" spans="1:4" x14ac:dyDescent="0.25">
      <c r="A681" s="277">
        <v>127680</v>
      </c>
      <c r="B681" s="275" t="s">
        <v>1000</v>
      </c>
      <c r="C681" s="275" t="s">
        <v>986</v>
      </c>
      <c r="D681" s="275" t="s">
        <v>203</v>
      </c>
    </row>
    <row r="682" spans="1:4" x14ac:dyDescent="0.25">
      <c r="A682" s="277">
        <v>127681</v>
      </c>
      <c r="B682" s="275" t="s">
        <v>1001</v>
      </c>
      <c r="C682" s="275" t="s">
        <v>986</v>
      </c>
      <c r="D682" s="275" t="s">
        <v>203</v>
      </c>
    </row>
    <row r="683" spans="1:4" ht="26.25" x14ac:dyDescent="0.25">
      <c r="A683" s="277">
        <v>128059</v>
      </c>
      <c r="B683" s="275" t="s">
        <v>1002</v>
      </c>
      <c r="C683" s="275" t="s">
        <v>1003</v>
      </c>
      <c r="D683" s="275" t="s">
        <v>200</v>
      </c>
    </row>
    <row r="684" spans="1:4" ht="26.25" x14ac:dyDescent="0.25">
      <c r="A684" s="277">
        <v>128060</v>
      </c>
      <c r="B684" s="275" t="s">
        <v>1004</v>
      </c>
      <c r="C684" s="275" t="s">
        <v>1005</v>
      </c>
      <c r="D684" s="275" t="s">
        <v>200</v>
      </c>
    </row>
    <row r="685" spans="1:4" ht="26.25" x14ac:dyDescent="0.25">
      <c r="A685" s="277">
        <v>128048</v>
      </c>
      <c r="B685" s="275" t="s">
        <v>1006</v>
      </c>
      <c r="C685" s="275" t="s">
        <v>1005</v>
      </c>
      <c r="D685" s="275" t="s">
        <v>200</v>
      </c>
    </row>
    <row r="686" spans="1:4" ht="26.25" x14ac:dyDescent="0.25">
      <c r="A686" s="277">
        <v>128007</v>
      </c>
      <c r="B686" s="275" t="s">
        <v>1007</v>
      </c>
      <c r="C686" s="275" t="s">
        <v>1008</v>
      </c>
      <c r="D686" s="275" t="s">
        <v>200</v>
      </c>
    </row>
    <row r="687" spans="1:4" ht="26.25" x14ac:dyDescent="0.25">
      <c r="A687" s="277">
        <v>128008</v>
      </c>
      <c r="B687" s="275" t="s">
        <v>1009</v>
      </c>
      <c r="C687" s="275" t="s">
        <v>1008</v>
      </c>
      <c r="D687" s="275" t="s">
        <v>200</v>
      </c>
    </row>
    <row r="688" spans="1:4" ht="26.25" x14ac:dyDescent="0.25">
      <c r="A688" s="277">
        <v>128009</v>
      </c>
      <c r="B688" s="275" t="s">
        <v>1010</v>
      </c>
      <c r="C688" s="275" t="s">
        <v>1011</v>
      </c>
      <c r="D688" s="275" t="s">
        <v>200</v>
      </c>
    </row>
    <row r="689" spans="1:4" ht="26.25" x14ac:dyDescent="0.25">
      <c r="A689" s="277">
        <v>202504</v>
      </c>
      <c r="B689" s="275" t="s">
        <v>1012</v>
      </c>
      <c r="C689" s="275" t="s">
        <v>1013</v>
      </c>
      <c r="D689" s="275" t="s">
        <v>200</v>
      </c>
    </row>
    <row r="690" spans="1:4" ht="26.25" x14ac:dyDescent="0.25">
      <c r="A690" s="277">
        <v>128062</v>
      </c>
      <c r="B690" s="275" t="s">
        <v>1014</v>
      </c>
      <c r="C690" s="275" t="s">
        <v>1003</v>
      </c>
      <c r="D690" s="275" t="s">
        <v>200</v>
      </c>
    </row>
    <row r="691" spans="1:4" ht="26.25" x14ac:dyDescent="0.25">
      <c r="A691" s="277">
        <v>500801</v>
      </c>
      <c r="B691" s="275" t="s">
        <v>1015</v>
      </c>
      <c r="C691" s="275" t="s">
        <v>1003</v>
      </c>
      <c r="D691" s="275" t="s">
        <v>200</v>
      </c>
    </row>
    <row r="692" spans="1:4" ht="26.25" x14ac:dyDescent="0.25">
      <c r="A692" s="277">
        <v>128052</v>
      </c>
      <c r="B692" s="275" t="s">
        <v>1016</v>
      </c>
      <c r="C692" s="275" t="s">
        <v>1017</v>
      </c>
      <c r="D692" s="275" t="s">
        <v>200</v>
      </c>
    </row>
    <row r="693" spans="1:4" ht="26.25" x14ac:dyDescent="0.25">
      <c r="A693" s="277">
        <v>128063</v>
      </c>
      <c r="B693" s="275" t="s">
        <v>1018</v>
      </c>
      <c r="C693" s="275" t="s">
        <v>1019</v>
      </c>
      <c r="D693" s="275" t="s">
        <v>200</v>
      </c>
    </row>
    <row r="694" spans="1:4" ht="26.25" x14ac:dyDescent="0.25">
      <c r="A694" s="277">
        <v>128064</v>
      </c>
      <c r="B694" s="275" t="s">
        <v>1020</v>
      </c>
      <c r="C694" s="275" t="s">
        <v>1005</v>
      </c>
      <c r="D694" s="275" t="s">
        <v>200</v>
      </c>
    </row>
    <row r="695" spans="1:4" ht="26.25" x14ac:dyDescent="0.25">
      <c r="A695" s="277">
        <v>128049</v>
      </c>
      <c r="B695" s="275" t="s">
        <v>1021</v>
      </c>
      <c r="C695" s="275" t="s">
        <v>1017</v>
      </c>
      <c r="D695" s="275" t="s">
        <v>200</v>
      </c>
    </row>
    <row r="696" spans="1:4" ht="26.25" x14ac:dyDescent="0.25">
      <c r="A696" s="277">
        <v>128010</v>
      </c>
      <c r="B696" s="275" t="s">
        <v>1022</v>
      </c>
      <c r="C696" s="275" t="s">
        <v>1011</v>
      </c>
      <c r="D696" s="275" t="s">
        <v>200</v>
      </c>
    </row>
    <row r="697" spans="1:4" ht="26.25" x14ac:dyDescent="0.25">
      <c r="A697" s="277">
        <v>128023</v>
      </c>
      <c r="B697" s="275" t="s">
        <v>1023</v>
      </c>
      <c r="C697" s="275" t="s">
        <v>1024</v>
      </c>
      <c r="D697" s="275" t="s">
        <v>200</v>
      </c>
    </row>
    <row r="698" spans="1:4" ht="26.25" x14ac:dyDescent="0.25">
      <c r="A698" s="277">
        <v>128050</v>
      </c>
      <c r="B698" s="275" t="s">
        <v>1025</v>
      </c>
      <c r="C698" s="275" t="s">
        <v>1017</v>
      </c>
      <c r="D698" s="275" t="s">
        <v>200</v>
      </c>
    </row>
    <row r="699" spans="1:4" ht="26.25" x14ac:dyDescent="0.25">
      <c r="A699" s="277">
        <v>128065</v>
      </c>
      <c r="B699" s="275" t="s">
        <v>1026</v>
      </c>
      <c r="C699" s="275" t="s">
        <v>1027</v>
      </c>
      <c r="D699" s="275" t="s">
        <v>200</v>
      </c>
    </row>
    <row r="700" spans="1:4" ht="26.25" x14ac:dyDescent="0.25">
      <c r="A700" s="277">
        <v>128024</v>
      </c>
      <c r="B700" s="275" t="s">
        <v>1028</v>
      </c>
      <c r="C700" s="275" t="s">
        <v>1024</v>
      </c>
      <c r="D700" s="275" t="s">
        <v>200</v>
      </c>
    </row>
    <row r="701" spans="1:4" ht="26.25" x14ac:dyDescent="0.25">
      <c r="A701" s="277">
        <v>128025</v>
      </c>
      <c r="B701" s="275" t="s">
        <v>1029</v>
      </c>
      <c r="C701" s="275" t="s">
        <v>1013</v>
      </c>
      <c r="D701" s="275" t="s">
        <v>200</v>
      </c>
    </row>
    <row r="702" spans="1:4" ht="26.25" x14ac:dyDescent="0.25">
      <c r="A702" s="277">
        <v>500800</v>
      </c>
      <c r="B702" s="275" t="s">
        <v>1030</v>
      </c>
      <c r="C702" s="275" t="s">
        <v>1013</v>
      </c>
      <c r="D702" s="275" t="s">
        <v>200</v>
      </c>
    </row>
    <row r="703" spans="1:4" ht="26.25" x14ac:dyDescent="0.25">
      <c r="A703" s="277">
        <v>128026</v>
      </c>
      <c r="B703" s="275" t="s">
        <v>1031</v>
      </c>
      <c r="C703" s="275" t="s">
        <v>1032</v>
      </c>
      <c r="D703" s="275" t="s">
        <v>200</v>
      </c>
    </row>
    <row r="704" spans="1:4" ht="26.25" x14ac:dyDescent="0.25">
      <c r="A704" s="277">
        <v>128016</v>
      </c>
      <c r="B704" s="275" t="s">
        <v>1033</v>
      </c>
      <c r="C704" s="275" t="s">
        <v>1011</v>
      </c>
      <c r="D704" s="275" t="s">
        <v>200</v>
      </c>
    </row>
    <row r="705" spans="1:4" ht="26.25" x14ac:dyDescent="0.25">
      <c r="A705" s="277">
        <v>128051</v>
      </c>
      <c r="B705" s="275" t="s">
        <v>1034</v>
      </c>
      <c r="C705" s="275" t="s">
        <v>1017</v>
      </c>
      <c r="D705" s="275" t="s">
        <v>200</v>
      </c>
    </row>
    <row r="706" spans="1:4" ht="26.25" x14ac:dyDescent="0.25">
      <c r="A706" s="277">
        <v>128027</v>
      </c>
      <c r="B706" s="275" t="s">
        <v>1035</v>
      </c>
      <c r="C706" s="275" t="s">
        <v>1013</v>
      </c>
      <c r="D706" s="275" t="s">
        <v>200</v>
      </c>
    </row>
    <row r="707" spans="1:4" ht="26.25" x14ac:dyDescent="0.25">
      <c r="A707" s="277">
        <v>128028</v>
      </c>
      <c r="B707" s="275" t="s">
        <v>1036</v>
      </c>
      <c r="C707" s="275" t="s">
        <v>1005</v>
      </c>
      <c r="D707" s="275" t="s">
        <v>200</v>
      </c>
    </row>
    <row r="708" spans="1:4" ht="26.25" x14ac:dyDescent="0.25">
      <c r="A708" s="277">
        <v>128061</v>
      </c>
      <c r="B708" s="275" t="s">
        <v>1037</v>
      </c>
      <c r="C708" s="275" t="s">
        <v>1019</v>
      </c>
      <c r="D708" s="275" t="s">
        <v>200</v>
      </c>
    </row>
    <row r="709" spans="1:4" ht="26.25" x14ac:dyDescent="0.25">
      <c r="A709" s="277">
        <v>128011</v>
      </c>
      <c r="B709" s="275" t="s">
        <v>1038</v>
      </c>
      <c r="C709" s="275" t="s">
        <v>1011</v>
      </c>
      <c r="D709" s="275" t="s">
        <v>200</v>
      </c>
    </row>
    <row r="710" spans="1:4" ht="26.25" x14ac:dyDescent="0.25">
      <c r="A710" s="277">
        <v>128029</v>
      </c>
      <c r="B710" s="275" t="s">
        <v>1039</v>
      </c>
      <c r="C710" s="275" t="s">
        <v>1013</v>
      </c>
      <c r="D710" s="275" t="s">
        <v>200</v>
      </c>
    </row>
    <row r="711" spans="1:4" ht="26.25" x14ac:dyDescent="0.25">
      <c r="A711" s="277">
        <v>128066</v>
      </c>
      <c r="B711" s="275" t="s">
        <v>1040</v>
      </c>
      <c r="C711" s="275" t="s">
        <v>1027</v>
      </c>
      <c r="D711" s="275" t="s">
        <v>200</v>
      </c>
    </row>
    <row r="712" spans="1:4" ht="26.25" x14ac:dyDescent="0.25">
      <c r="A712" s="277">
        <v>128030</v>
      </c>
      <c r="B712" s="275" t="s">
        <v>1041</v>
      </c>
      <c r="C712" s="275" t="s">
        <v>1013</v>
      </c>
      <c r="D712" s="275" t="s">
        <v>200</v>
      </c>
    </row>
    <row r="713" spans="1:4" ht="26.25" x14ac:dyDescent="0.25">
      <c r="A713" s="277">
        <v>128031</v>
      </c>
      <c r="B713" s="275" t="s">
        <v>1042</v>
      </c>
      <c r="C713" s="275" t="s">
        <v>1024</v>
      </c>
      <c r="D713" s="275" t="s">
        <v>200</v>
      </c>
    </row>
    <row r="714" spans="1:4" ht="26.25" x14ac:dyDescent="0.25">
      <c r="A714" s="277">
        <v>128032</v>
      </c>
      <c r="B714" s="275" t="s">
        <v>1043</v>
      </c>
      <c r="C714" s="275" t="s">
        <v>1024</v>
      </c>
      <c r="D714" s="275" t="s">
        <v>200</v>
      </c>
    </row>
    <row r="715" spans="1:4" ht="26.25" x14ac:dyDescent="0.25">
      <c r="A715" s="277">
        <v>128067</v>
      </c>
      <c r="B715" s="275" t="s">
        <v>1044</v>
      </c>
      <c r="C715" s="275" t="s">
        <v>1003</v>
      </c>
      <c r="D715" s="275" t="s">
        <v>200</v>
      </c>
    </row>
    <row r="716" spans="1:4" ht="26.25" x14ac:dyDescent="0.25">
      <c r="A716" s="277">
        <v>128033</v>
      </c>
      <c r="B716" s="275" t="s">
        <v>1045</v>
      </c>
      <c r="C716" s="275" t="s">
        <v>1032</v>
      </c>
      <c r="D716" s="275" t="s">
        <v>200</v>
      </c>
    </row>
    <row r="717" spans="1:4" ht="26.25" x14ac:dyDescent="0.25">
      <c r="A717" s="277">
        <v>128068</v>
      </c>
      <c r="B717" s="275" t="s">
        <v>1046</v>
      </c>
      <c r="C717" s="275" t="s">
        <v>1027</v>
      </c>
      <c r="D717" s="275" t="s">
        <v>200</v>
      </c>
    </row>
    <row r="718" spans="1:4" ht="26.25" x14ac:dyDescent="0.25">
      <c r="A718" s="277">
        <v>128012</v>
      </c>
      <c r="B718" s="275" t="s">
        <v>1047</v>
      </c>
      <c r="C718" s="275" t="s">
        <v>1011</v>
      </c>
      <c r="D718" s="275" t="s">
        <v>200</v>
      </c>
    </row>
    <row r="719" spans="1:4" ht="26.25" x14ac:dyDescent="0.25">
      <c r="A719" s="277">
        <v>128013</v>
      </c>
      <c r="B719" s="275" t="s">
        <v>1048</v>
      </c>
      <c r="C719" s="275" t="s">
        <v>1011</v>
      </c>
      <c r="D719" s="275" t="s">
        <v>200</v>
      </c>
    </row>
    <row r="720" spans="1:4" ht="26.25" x14ac:dyDescent="0.25">
      <c r="A720" s="277">
        <v>128014</v>
      </c>
      <c r="B720" s="275" t="s">
        <v>1049</v>
      </c>
      <c r="C720" s="275" t="s">
        <v>1011</v>
      </c>
      <c r="D720" s="275" t="s">
        <v>200</v>
      </c>
    </row>
    <row r="721" spans="1:4" ht="26.25" x14ac:dyDescent="0.25">
      <c r="A721" s="277">
        <v>128069</v>
      </c>
      <c r="B721" s="275" t="s">
        <v>1050</v>
      </c>
      <c r="C721" s="275" t="s">
        <v>1019</v>
      </c>
      <c r="D721" s="275" t="s">
        <v>200</v>
      </c>
    </row>
    <row r="722" spans="1:4" ht="26.25" x14ac:dyDescent="0.25">
      <c r="A722" s="277">
        <v>128053</v>
      </c>
      <c r="B722" s="275" t="s">
        <v>1051</v>
      </c>
      <c r="C722" s="275" t="s">
        <v>1017</v>
      </c>
      <c r="D722" s="275" t="s">
        <v>200</v>
      </c>
    </row>
    <row r="723" spans="1:4" ht="26.25" x14ac:dyDescent="0.25">
      <c r="A723" s="277">
        <v>128054</v>
      </c>
      <c r="B723" s="275" t="s">
        <v>1052</v>
      </c>
      <c r="C723" s="275" t="s">
        <v>1005</v>
      </c>
      <c r="D723" s="275" t="s">
        <v>200</v>
      </c>
    </row>
    <row r="724" spans="1:4" ht="26.25" x14ac:dyDescent="0.25">
      <c r="A724" s="277">
        <v>128034</v>
      </c>
      <c r="B724" s="275" t="s">
        <v>1053</v>
      </c>
      <c r="C724" s="275" t="s">
        <v>1024</v>
      </c>
      <c r="D724" s="275" t="s">
        <v>200</v>
      </c>
    </row>
    <row r="725" spans="1:4" ht="26.25" x14ac:dyDescent="0.25">
      <c r="A725" s="277">
        <v>128035</v>
      </c>
      <c r="B725" s="275" t="s">
        <v>716</v>
      </c>
      <c r="C725" s="275" t="s">
        <v>1032</v>
      </c>
      <c r="D725" s="275" t="s">
        <v>200</v>
      </c>
    </row>
    <row r="726" spans="1:4" ht="26.25" x14ac:dyDescent="0.25">
      <c r="A726" s="277">
        <v>128015</v>
      </c>
      <c r="B726" s="275" t="s">
        <v>1054</v>
      </c>
      <c r="C726" s="275" t="s">
        <v>1003</v>
      </c>
      <c r="D726" s="275" t="s">
        <v>200</v>
      </c>
    </row>
    <row r="727" spans="1:4" ht="26.25" x14ac:dyDescent="0.25">
      <c r="A727" s="277">
        <v>128055</v>
      </c>
      <c r="B727" s="275" t="s">
        <v>1055</v>
      </c>
      <c r="C727" s="275" t="s">
        <v>1005</v>
      </c>
      <c r="D727" s="275" t="s">
        <v>200</v>
      </c>
    </row>
    <row r="728" spans="1:4" ht="26.25" x14ac:dyDescent="0.25">
      <c r="A728" s="277">
        <v>128037</v>
      </c>
      <c r="B728" s="275" t="s">
        <v>1056</v>
      </c>
      <c r="C728" s="275" t="s">
        <v>1008</v>
      </c>
      <c r="D728" s="275" t="s">
        <v>200</v>
      </c>
    </row>
    <row r="729" spans="1:4" ht="26.25" x14ac:dyDescent="0.25">
      <c r="A729" s="277">
        <v>128017</v>
      </c>
      <c r="B729" s="275" t="s">
        <v>1057</v>
      </c>
      <c r="C729" s="275" t="s">
        <v>1008</v>
      </c>
      <c r="D729" s="275" t="s">
        <v>200</v>
      </c>
    </row>
    <row r="730" spans="1:4" ht="26.25" x14ac:dyDescent="0.25">
      <c r="A730" s="277">
        <v>128018</v>
      </c>
      <c r="B730" s="275" t="s">
        <v>1058</v>
      </c>
      <c r="C730" s="275" t="s">
        <v>1008</v>
      </c>
      <c r="D730" s="275" t="s">
        <v>200</v>
      </c>
    </row>
    <row r="731" spans="1:4" ht="26.25" x14ac:dyDescent="0.25">
      <c r="A731" s="277">
        <v>128071</v>
      </c>
      <c r="B731" s="275" t="s">
        <v>1059</v>
      </c>
      <c r="C731" s="275" t="s">
        <v>1019</v>
      </c>
      <c r="D731" s="275" t="s">
        <v>200</v>
      </c>
    </row>
    <row r="732" spans="1:4" ht="26.25" x14ac:dyDescent="0.25">
      <c r="A732" s="277">
        <v>128072</v>
      </c>
      <c r="B732" s="275" t="s">
        <v>1060</v>
      </c>
      <c r="C732" s="275" t="s">
        <v>1019</v>
      </c>
      <c r="D732" s="275" t="s">
        <v>200</v>
      </c>
    </row>
    <row r="733" spans="1:4" ht="26.25" x14ac:dyDescent="0.25">
      <c r="A733" s="277">
        <v>202503</v>
      </c>
      <c r="B733" s="275" t="s">
        <v>1061</v>
      </c>
      <c r="C733" s="275" t="s">
        <v>1013</v>
      </c>
      <c r="D733" s="275" t="s">
        <v>200</v>
      </c>
    </row>
    <row r="734" spans="1:4" ht="26.25" x14ac:dyDescent="0.25">
      <c r="A734" s="277">
        <v>128019</v>
      </c>
      <c r="B734" s="275" t="s">
        <v>1062</v>
      </c>
      <c r="C734" s="275" t="s">
        <v>1008</v>
      </c>
      <c r="D734" s="275" t="s">
        <v>200</v>
      </c>
    </row>
    <row r="735" spans="1:4" ht="26.25" x14ac:dyDescent="0.25">
      <c r="A735" s="277">
        <v>128073</v>
      </c>
      <c r="B735" s="275" t="s">
        <v>1063</v>
      </c>
      <c r="C735" s="275" t="s">
        <v>1019</v>
      </c>
      <c r="D735" s="275" t="s">
        <v>200</v>
      </c>
    </row>
    <row r="736" spans="1:4" ht="26.25" x14ac:dyDescent="0.25">
      <c r="A736" s="277">
        <v>500741</v>
      </c>
      <c r="B736" s="275" t="s">
        <v>1064</v>
      </c>
      <c r="C736" s="275" t="s">
        <v>1019</v>
      </c>
      <c r="D736" s="275" t="s">
        <v>200</v>
      </c>
    </row>
    <row r="737" spans="1:4" ht="26.25" x14ac:dyDescent="0.25">
      <c r="A737" s="277">
        <v>128038</v>
      </c>
      <c r="B737" s="275" t="s">
        <v>1065</v>
      </c>
      <c r="C737" s="275" t="s">
        <v>1032</v>
      </c>
      <c r="D737" s="275" t="s">
        <v>200</v>
      </c>
    </row>
    <row r="738" spans="1:4" ht="26.25" x14ac:dyDescent="0.25">
      <c r="A738" s="277">
        <v>128039</v>
      </c>
      <c r="B738" s="275" t="s">
        <v>1066</v>
      </c>
      <c r="C738" s="275" t="s">
        <v>1032</v>
      </c>
      <c r="D738" s="275" t="s">
        <v>200</v>
      </c>
    </row>
    <row r="739" spans="1:4" ht="26.25" x14ac:dyDescent="0.25">
      <c r="A739" s="277">
        <v>128040</v>
      </c>
      <c r="B739" s="275" t="s">
        <v>1067</v>
      </c>
      <c r="C739" s="275" t="s">
        <v>1032</v>
      </c>
      <c r="D739" s="275" t="s">
        <v>200</v>
      </c>
    </row>
    <row r="740" spans="1:4" ht="26.25" x14ac:dyDescent="0.25">
      <c r="A740" s="277">
        <v>128074</v>
      </c>
      <c r="B740" s="275" t="s">
        <v>1068</v>
      </c>
      <c r="C740" s="275" t="s">
        <v>1019</v>
      </c>
      <c r="D740" s="275" t="s">
        <v>200</v>
      </c>
    </row>
    <row r="741" spans="1:4" ht="26.25" x14ac:dyDescent="0.25">
      <c r="A741" s="277">
        <v>500811</v>
      </c>
      <c r="B741" s="275" t="s">
        <v>1069</v>
      </c>
      <c r="C741" s="275" t="s">
        <v>1019</v>
      </c>
      <c r="D741" s="275" t="s">
        <v>200</v>
      </c>
    </row>
    <row r="742" spans="1:4" ht="26.25" x14ac:dyDescent="0.25">
      <c r="A742" s="277">
        <v>128075</v>
      </c>
      <c r="B742" s="275" t="s">
        <v>1070</v>
      </c>
      <c r="C742" s="275" t="s">
        <v>1003</v>
      </c>
      <c r="D742" s="275" t="s">
        <v>200</v>
      </c>
    </row>
    <row r="743" spans="1:4" ht="26.25" x14ac:dyDescent="0.25">
      <c r="A743" s="277">
        <v>500799</v>
      </c>
      <c r="B743" s="275" t="s">
        <v>1071</v>
      </c>
      <c r="C743" s="275" t="s">
        <v>1003</v>
      </c>
      <c r="D743" s="275" t="s">
        <v>200</v>
      </c>
    </row>
    <row r="744" spans="1:4" ht="26.25" x14ac:dyDescent="0.25">
      <c r="A744" s="277">
        <v>128020</v>
      </c>
      <c r="B744" s="275" t="s">
        <v>1072</v>
      </c>
      <c r="C744" s="275" t="s">
        <v>1008</v>
      </c>
      <c r="D744" s="275" t="s">
        <v>200</v>
      </c>
    </row>
    <row r="745" spans="1:4" ht="26.25" x14ac:dyDescent="0.25">
      <c r="A745" s="277">
        <v>128056</v>
      </c>
      <c r="B745" s="275" t="s">
        <v>1073</v>
      </c>
      <c r="C745" s="275" t="s">
        <v>1017</v>
      </c>
      <c r="D745" s="275" t="s">
        <v>200</v>
      </c>
    </row>
    <row r="746" spans="1:4" ht="26.25" x14ac:dyDescent="0.25">
      <c r="A746" s="277">
        <v>128057</v>
      </c>
      <c r="B746" s="275" t="s">
        <v>1074</v>
      </c>
      <c r="C746" s="275" t="s">
        <v>1017</v>
      </c>
      <c r="D746" s="275" t="s">
        <v>200</v>
      </c>
    </row>
    <row r="747" spans="1:4" ht="26.25" x14ac:dyDescent="0.25">
      <c r="A747" s="277">
        <v>128058</v>
      </c>
      <c r="B747" s="275" t="s">
        <v>1075</v>
      </c>
      <c r="C747" s="275" t="s">
        <v>1017</v>
      </c>
      <c r="D747" s="275" t="s">
        <v>200</v>
      </c>
    </row>
    <row r="748" spans="1:4" ht="26.25" x14ac:dyDescent="0.25">
      <c r="A748" s="277">
        <v>128041</v>
      </c>
      <c r="B748" s="275" t="s">
        <v>1076</v>
      </c>
      <c r="C748" s="275" t="s">
        <v>1024</v>
      </c>
      <c r="D748" s="275" t="s">
        <v>200</v>
      </c>
    </row>
    <row r="749" spans="1:4" ht="26.25" x14ac:dyDescent="0.25">
      <c r="A749" s="277">
        <v>128076</v>
      </c>
      <c r="B749" s="275" t="s">
        <v>1077</v>
      </c>
      <c r="C749" s="275" t="s">
        <v>1027</v>
      </c>
      <c r="D749" s="275" t="s">
        <v>200</v>
      </c>
    </row>
    <row r="750" spans="1:4" ht="26.25" x14ac:dyDescent="0.25">
      <c r="A750" s="277">
        <v>128042</v>
      </c>
      <c r="B750" s="275" t="s">
        <v>1078</v>
      </c>
      <c r="C750" s="275" t="s">
        <v>1013</v>
      </c>
      <c r="D750" s="275" t="s">
        <v>200</v>
      </c>
    </row>
    <row r="751" spans="1:4" ht="26.25" x14ac:dyDescent="0.25">
      <c r="A751" s="277">
        <v>202502</v>
      </c>
      <c r="B751" s="275" t="s">
        <v>1079</v>
      </c>
      <c r="C751" s="275" t="s">
        <v>1024</v>
      </c>
      <c r="D751" s="275" t="s">
        <v>200</v>
      </c>
    </row>
    <row r="752" spans="1:4" ht="26.25" x14ac:dyDescent="0.25">
      <c r="A752" s="277">
        <v>128043</v>
      </c>
      <c r="B752" s="275" t="s">
        <v>1080</v>
      </c>
      <c r="C752" s="275" t="s">
        <v>1032</v>
      </c>
      <c r="D752" s="275" t="s">
        <v>200</v>
      </c>
    </row>
    <row r="753" spans="1:4" ht="26.25" x14ac:dyDescent="0.25">
      <c r="A753" s="277">
        <v>500802</v>
      </c>
      <c r="B753" s="275" t="s">
        <v>1081</v>
      </c>
      <c r="C753" s="275" t="s">
        <v>1032</v>
      </c>
      <c r="D753" s="275" t="s">
        <v>200</v>
      </c>
    </row>
    <row r="754" spans="1:4" ht="26.25" x14ac:dyDescent="0.25">
      <c r="A754" s="277">
        <v>128021</v>
      </c>
      <c r="B754" s="275" t="s">
        <v>1082</v>
      </c>
      <c r="C754" s="275" t="s">
        <v>1011</v>
      </c>
      <c r="D754" s="275" t="s">
        <v>200</v>
      </c>
    </row>
    <row r="755" spans="1:4" ht="26.25" x14ac:dyDescent="0.25">
      <c r="A755" s="277">
        <v>128077</v>
      </c>
      <c r="B755" s="275" t="s">
        <v>1083</v>
      </c>
      <c r="C755" s="275" t="s">
        <v>1027</v>
      </c>
      <c r="D755" s="275" t="s">
        <v>200</v>
      </c>
    </row>
    <row r="756" spans="1:4" ht="26.25" x14ac:dyDescent="0.25">
      <c r="A756" s="277">
        <v>128044</v>
      </c>
      <c r="B756" s="275" t="s">
        <v>1084</v>
      </c>
      <c r="C756" s="275" t="s">
        <v>1032</v>
      </c>
      <c r="D756" s="275" t="s">
        <v>200</v>
      </c>
    </row>
    <row r="757" spans="1:4" ht="26.25" x14ac:dyDescent="0.25">
      <c r="A757" s="277">
        <v>128036</v>
      </c>
      <c r="B757" s="275" t="s">
        <v>1085</v>
      </c>
      <c r="C757" s="275" t="s">
        <v>1024</v>
      </c>
      <c r="D757" s="275" t="s">
        <v>200</v>
      </c>
    </row>
    <row r="758" spans="1:4" ht="26.25" x14ac:dyDescent="0.25">
      <c r="A758" s="277">
        <v>128045</v>
      </c>
      <c r="B758" s="275" t="s">
        <v>1086</v>
      </c>
      <c r="C758" s="275" t="s">
        <v>1032</v>
      </c>
      <c r="D758" s="275" t="s">
        <v>200</v>
      </c>
    </row>
    <row r="759" spans="1:4" ht="26.25" x14ac:dyDescent="0.25">
      <c r="A759" s="277">
        <v>128046</v>
      </c>
      <c r="B759" s="275" t="s">
        <v>1087</v>
      </c>
      <c r="C759" s="275" t="s">
        <v>1024</v>
      </c>
      <c r="D759" s="275" t="s">
        <v>200</v>
      </c>
    </row>
    <row r="760" spans="1:4" ht="26.25" x14ac:dyDescent="0.25">
      <c r="A760" s="277">
        <v>128022</v>
      </c>
      <c r="B760" s="275" t="s">
        <v>1088</v>
      </c>
      <c r="C760" s="275" t="s">
        <v>1008</v>
      </c>
      <c r="D760" s="275" t="s">
        <v>200</v>
      </c>
    </row>
    <row r="761" spans="1:4" ht="26.25" x14ac:dyDescent="0.25">
      <c r="A761" s="277">
        <v>128078</v>
      </c>
      <c r="B761" s="275" t="s">
        <v>1089</v>
      </c>
      <c r="C761" s="275" t="s">
        <v>1019</v>
      </c>
      <c r="D761" s="275" t="s">
        <v>200</v>
      </c>
    </row>
    <row r="762" spans="1:4" ht="26.25" x14ac:dyDescent="0.25">
      <c r="A762" s="277">
        <v>128047</v>
      </c>
      <c r="B762" s="275" t="s">
        <v>1090</v>
      </c>
      <c r="C762" s="275" t="s">
        <v>1024</v>
      </c>
      <c r="D762" s="275" t="s">
        <v>200</v>
      </c>
    </row>
    <row r="763" spans="1:4" ht="26.25" x14ac:dyDescent="0.25">
      <c r="A763" s="277">
        <v>128083</v>
      </c>
      <c r="B763" s="275" t="s">
        <v>1091</v>
      </c>
      <c r="C763" s="275" t="s">
        <v>1092</v>
      </c>
      <c r="D763" s="275" t="s">
        <v>205</v>
      </c>
    </row>
    <row r="764" spans="1:4" ht="39" x14ac:dyDescent="0.25">
      <c r="A764" s="277">
        <v>128092</v>
      </c>
      <c r="B764" s="275" t="s">
        <v>1093</v>
      </c>
      <c r="C764" s="275" t="s">
        <v>1094</v>
      </c>
      <c r="D764" s="275" t="s">
        <v>205</v>
      </c>
    </row>
    <row r="765" spans="1:4" ht="26.25" x14ac:dyDescent="0.25">
      <c r="A765" s="277">
        <v>128089</v>
      </c>
      <c r="B765" s="275" t="s">
        <v>1095</v>
      </c>
      <c r="C765" s="275" t="s">
        <v>1092</v>
      </c>
      <c r="D765" s="275" t="s">
        <v>205</v>
      </c>
    </row>
    <row r="766" spans="1:4" ht="39" x14ac:dyDescent="0.25">
      <c r="A766" s="277">
        <v>128117</v>
      </c>
      <c r="B766" s="275" t="s">
        <v>1096</v>
      </c>
      <c r="C766" s="275" t="s">
        <v>1097</v>
      </c>
      <c r="D766" s="275" t="s">
        <v>205</v>
      </c>
    </row>
    <row r="767" spans="1:4" ht="26.25" x14ac:dyDescent="0.25">
      <c r="A767" s="277">
        <v>128152</v>
      </c>
      <c r="B767" s="275" t="s">
        <v>1098</v>
      </c>
      <c r="C767" s="275" t="s">
        <v>1099</v>
      </c>
      <c r="D767" s="275" t="s">
        <v>205</v>
      </c>
    </row>
    <row r="768" spans="1:4" ht="39" x14ac:dyDescent="0.25">
      <c r="A768" s="277">
        <v>203002</v>
      </c>
      <c r="B768" s="275" t="s">
        <v>1100</v>
      </c>
      <c r="C768" s="275" t="s">
        <v>1101</v>
      </c>
      <c r="D768" s="275" t="s">
        <v>205</v>
      </c>
    </row>
    <row r="769" spans="1:4" ht="26.25" x14ac:dyDescent="0.25">
      <c r="A769" s="277">
        <v>128079</v>
      </c>
      <c r="B769" s="275" t="s">
        <v>509</v>
      </c>
      <c r="C769" s="275" t="s">
        <v>1102</v>
      </c>
      <c r="D769" s="275" t="s">
        <v>205</v>
      </c>
    </row>
    <row r="770" spans="1:4" ht="39" x14ac:dyDescent="0.25">
      <c r="A770" s="277">
        <v>128118</v>
      </c>
      <c r="B770" s="275" t="s">
        <v>1103</v>
      </c>
      <c r="C770" s="275" t="s">
        <v>1097</v>
      </c>
      <c r="D770" s="275" t="s">
        <v>205</v>
      </c>
    </row>
    <row r="771" spans="1:4" ht="26.25" x14ac:dyDescent="0.25">
      <c r="A771" s="277">
        <v>128153</v>
      </c>
      <c r="B771" s="275" t="s">
        <v>1104</v>
      </c>
      <c r="C771" s="275" t="s">
        <v>1099</v>
      </c>
      <c r="D771" s="275" t="s">
        <v>205</v>
      </c>
    </row>
    <row r="772" spans="1:4" ht="39" x14ac:dyDescent="0.25">
      <c r="A772" s="277">
        <v>203003</v>
      </c>
      <c r="B772" s="275" t="s">
        <v>1105</v>
      </c>
      <c r="C772" s="275" t="s">
        <v>1097</v>
      </c>
      <c r="D772" s="275" t="s">
        <v>205</v>
      </c>
    </row>
    <row r="773" spans="1:4" ht="39" x14ac:dyDescent="0.25">
      <c r="A773" s="277">
        <v>128106</v>
      </c>
      <c r="B773" s="275" t="s">
        <v>1106</v>
      </c>
      <c r="C773" s="275" t="s">
        <v>1101</v>
      </c>
      <c r="D773" s="275" t="s">
        <v>205</v>
      </c>
    </row>
    <row r="774" spans="1:4" ht="26.25" x14ac:dyDescent="0.25">
      <c r="A774" s="277">
        <v>128137</v>
      </c>
      <c r="B774" s="275" t="s">
        <v>1107</v>
      </c>
      <c r="C774" s="275" t="s">
        <v>1108</v>
      </c>
      <c r="D774" s="275" t="s">
        <v>205</v>
      </c>
    </row>
    <row r="775" spans="1:4" ht="39" x14ac:dyDescent="0.25">
      <c r="A775" s="277">
        <v>128119</v>
      </c>
      <c r="B775" s="275" t="s">
        <v>1109</v>
      </c>
      <c r="C775" s="275" t="s">
        <v>1097</v>
      </c>
      <c r="D775" s="275" t="s">
        <v>205</v>
      </c>
    </row>
    <row r="776" spans="1:4" ht="39" x14ac:dyDescent="0.25">
      <c r="A776" s="277">
        <v>128108</v>
      </c>
      <c r="B776" s="275" t="s">
        <v>1110</v>
      </c>
      <c r="C776" s="275" t="s">
        <v>1101</v>
      </c>
      <c r="D776" s="275" t="s">
        <v>205</v>
      </c>
    </row>
    <row r="777" spans="1:4" ht="39" x14ac:dyDescent="0.25">
      <c r="A777" s="277">
        <v>128098</v>
      </c>
      <c r="B777" s="275" t="s">
        <v>1111</v>
      </c>
      <c r="C777" s="275" t="s">
        <v>1112</v>
      </c>
      <c r="D777" s="275" t="s">
        <v>205</v>
      </c>
    </row>
    <row r="778" spans="1:4" ht="39" x14ac:dyDescent="0.25">
      <c r="A778" s="277">
        <v>128113</v>
      </c>
      <c r="B778" s="275" t="s">
        <v>1113</v>
      </c>
      <c r="C778" s="275" t="s">
        <v>1101</v>
      </c>
      <c r="D778" s="275" t="s">
        <v>205</v>
      </c>
    </row>
    <row r="779" spans="1:4" ht="26.25" x14ac:dyDescent="0.25">
      <c r="A779" s="277">
        <v>500698</v>
      </c>
      <c r="B779" s="275" t="s">
        <v>1114</v>
      </c>
      <c r="C779" s="275" t="s">
        <v>1115</v>
      </c>
      <c r="D779" s="275" t="s">
        <v>205</v>
      </c>
    </row>
    <row r="780" spans="1:4" ht="39" x14ac:dyDescent="0.25">
      <c r="A780" s="277">
        <v>128130</v>
      </c>
      <c r="B780" s="275" t="s">
        <v>1116</v>
      </c>
      <c r="C780" s="275" t="s">
        <v>1097</v>
      </c>
      <c r="D780" s="275" t="s">
        <v>205</v>
      </c>
    </row>
    <row r="781" spans="1:4" ht="26.25" x14ac:dyDescent="0.25">
      <c r="A781" s="277">
        <v>128157</v>
      </c>
      <c r="B781" s="275" t="s">
        <v>1117</v>
      </c>
      <c r="C781" s="275" t="s">
        <v>1118</v>
      </c>
      <c r="D781" s="275" t="s">
        <v>205</v>
      </c>
    </row>
    <row r="782" spans="1:4" ht="26.25" x14ac:dyDescent="0.25">
      <c r="A782" s="277">
        <v>128148</v>
      </c>
      <c r="B782" s="275" t="s">
        <v>1119</v>
      </c>
      <c r="C782" s="275" t="s">
        <v>1120</v>
      </c>
      <c r="D782" s="275" t="s">
        <v>205</v>
      </c>
    </row>
    <row r="783" spans="1:4" ht="26.25" x14ac:dyDescent="0.25">
      <c r="A783" s="277">
        <v>128140</v>
      </c>
      <c r="B783" s="275" t="s">
        <v>1121</v>
      </c>
      <c r="C783" s="275" t="s">
        <v>1115</v>
      </c>
      <c r="D783" s="275" t="s">
        <v>205</v>
      </c>
    </row>
    <row r="784" spans="1:4" ht="39" x14ac:dyDescent="0.25">
      <c r="A784" s="277">
        <v>128107</v>
      </c>
      <c r="B784" s="275" t="s">
        <v>1122</v>
      </c>
      <c r="C784" s="275" t="s">
        <v>1101</v>
      </c>
      <c r="D784" s="275" t="s">
        <v>205</v>
      </c>
    </row>
    <row r="785" spans="1:4" ht="26.25" x14ac:dyDescent="0.25">
      <c r="A785" s="277">
        <v>128084</v>
      </c>
      <c r="B785" s="275" t="s">
        <v>1123</v>
      </c>
      <c r="C785" s="275" t="s">
        <v>1092</v>
      </c>
      <c r="D785" s="275" t="s">
        <v>205</v>
      </c>
    </row>
    <row r="786" spans="1:4" ht="39" x14ac:dyDescent="0.25">
      <c r="A786" s="277">
        <v>128099</v>
      </c>
      <c r="B786" s="275" t="s">
        <v>1124</v>
      </c>
      <c r="C786" s="275" t="s">
        <v>1112</v>
      </c>
      <c r="D786" s="275" t="s">
        <v>205</v>
      </c>
    </row>
    <row r="787" spans="1:4" ht="39" x14ac:dyDescent="0.25">
      <c r="A787" s="277">
        <v>128093</v>
      </c>
      <c r="B787" s="275" t="s">
        <v>1125</v>
      </c>
      <c r="C787" s="275" t="s">
        <v>1094</v>
      </c>
      <c r="D787" s="275" t="s">
        <v>205</v>
      </c>
    </row>
    <row r="788" spans="1:4" ht="26.25" x14ac:dyDescent="0.25">
      <c r="A788" s="277">
        <v>128154</v>
      </c>
      <c r="B788" s="275" t="s">
        <v>1126</v>
      </c>
      <c r="C788" s="275" t="s">
        <v>1099</v>
      </c>
      <c r="D788" s="275" t="s">
        <v>205</v>
      </c>
    </row>
    <row r="789" spans="1:4" ht="26.25" x14ac:dyDescent="0.25">
      <c r="A789" s="277">
        <v>128158</v>
      </c>
      <c r="B789" s="275" t="s">
        <v>1127</v>
      </c>
      <c r="C789" s="275" t="s">
        <v>1118</v>
      </c>
      <c r="D789" s="275" t="s">
        <v>205</v>
      </c>
    </row>
    <row r="790" spans="1:4" ht="26.25" x14ac:dyDescent="0.25">
      <c r="A790" s="277">
        <v>500696</v>
      </c>
      <c r="B790" s="275" t="s">
        <v>1128</v>
      </c>
      <c r="C790" s="275" t="s">
        <v>1092</v>
      </c>
      <c r="D790" s="275" t="s">
        <v>205</v>
      </c>
    </row>
    <row r="791" spans="1:4" ht="39" x14ac:dyDescent="0.25">
      <c r="A791" s="277">
        <v>128100</v>
      </c>
      <c r="B791" s="275" t="s">
        <v>1129</v>
      </c>
      <c r="C791" s="275" t="s">
        <v>1112</v>
      </c>
      <c r="D791" s="275" t="s">
        <v>205</v>
      </c>
    </row>
    <row r="792" spans="1:4" ht="26.25" x14ac:dyDescent="0.25">
      <c r="A792" s="277">
        <v>128091</v>
      </c>
      <c r="B792" s="275" t="s">
        <v>1130</v>
      </c>
      <c r="C792" s="275" t="s">
        <v>1131</v>
      </c>
      <c r="D792" s="275" t="s">
        <v>205</v>
      </c>
    </row>
    <row r="793" spans="1:4" ht="26.25" x14ac:dyDescent="0.25">
      <c r="A793" s="277">
        <v>128138</v>
      </c>
      <c r="B793" s="275" t="s">
        <v>1132</v>
      </c>
      <c r="C793" s="275" t="s">
        <v>1108</v>
      </c>
      <c r="D793" s="275" t="s">
        <v>205</v>
      </c>
    </row>
    <row r="794" spans="1:4" ht="26.25" x14ac:dyDescent="0.25">
      <c r="A794" s="277">
        <v>128145</v>
      </c>
      <c r="B794" s="275" t="s">
        <v>1133</v>
      </c>
      <c r="C794" s="275" t="s">
        <v>1134</v>
      </c>
      <c r="D794" s="275" t="s">
        <v>205</v>
      </c>
    </row>
    <row r="795" spans="1:4" ht="26.25" x14ac:dyDescent="0.25">
      <c r="A795" s="277">
        <v>128090</v>
      </c>
      <c r="B795" s="275" t="s">
        <v>1135</v>
      </c>
      <c r="C795" s="275" t="s">
        <v>1131</v>
      </c>
      <c r="D795" s="275" t="s">
        <v>205</v>
      </c>
    </row>
    <row r="796" spans="1:4" ht="39" x14ac:dyDescent="0.25">
      <c r="A796" s="277">
        <v>128109</v>
      </c>
      <c r="B796" s="275" t="s">
        <v>1136</v>
      </c>
      <c r="C796" s="275" t="s">
        <v>1101</v>
      </c>
      <c r="D796" s="275" t="s">
        <v>205</v>
      </c>
    </row>
    <row r="797" spans="1:4" ht="39" x14ac:dyDescent="0.25">
      <c r="A797" s="277">
        <v>128121</v>
      </c>
      <c r="B797" s="275" t="s">
        <v>1137</v>
      </c>
      <c r="C797" s="275" t="s">
        <v>1097</v>
      </c>
      <c r="D797" s="275" t="s">
        <v>205</v>
      </c>
    </row>
    <row r="798" spans="1:4" ht="39" x14ac:dyDescent="0.25">
      <c r="A798" s="277">
        <v>128122</v>
      </c>
      <c r="B798" s="275" t="s">
        <v>1138</v>
      </c>
      <c r="C798" s="275" t="s">
        <v>1097</v>
      </c>
      <c r="D798" s="275" t="s">
        <v>205</v>
      </c>
    </row>
    <row r="799" spans="1:4" ht="39" x14ac:dyDescent="0.25">
      <c r="A799" s="277">
        <v>128123</v>
      </c>
      <c r="B799" s="275" t="s">
        <v>1139</v>
      </c>
      <c r="C799" s="275" t="s">
        <v>1097</v>
      </c>
      <c r="D799" s="275" t="s">
        <v>205</v>
      </c>
    </row>
    <row r="800" spans="1:4" ht="39" x14ac:dyDescent="0.25">
      <c r="A800" s="277">
        <v>128101</v>
      </c>
      <c r="B800" s="275" t="s">
        <v>1140</v>
      </c>
      <c r="C800" s="275" t="s">
        <v>1112</v>
      </c>
      <c r="D800" s="275" t="s">
        <v>205</v>
      </c>
    </row>
    <row r="801" spans="1:4" ht="39" x14ac:dyDescent="0.25">
      <c r="A801" s="277">
        <v>128110</v>
      </c>
      <c r="B801" s="275" t="s">
        <v>490</v>
      </c>
      <c r="C801" s="275" t="s">
        <v>1101</v>
      </c>
      <c r="D801" s="275" t="s">
        <v>205</v>
      </c>
    </row>
    <row r="802" spans="1:4" ht="39" x14ac:dyDescent="0.25">
      <c r="A802" s="277">
        <v>128124</v>
      </c>
      <c r="B802" s="275" t="s">
        <v>1141</v>
      </c>
      <c r="C802" s="275" t="s">
        <v>1097</v>
      </c>
      <c r="D802" s="275" t="s">
        <v>205</v>
      </c>
    </row>
    <row r="803" spans="1:4" ht="39" x14ac:dyDescent="0.25">
      <c r="A803" s="277">
        <v>128125</v>
      </c>
      <c r="B803" s="275" t="s">
        <v>1142</v>
      </c>
      <c r="C803" s="275" t="s">
        <v>1097</v>
      </c>
      <c r="D803" s="275" t="s">
        <v>205</v>
      </c>
    </row>
    <row r="804" spans="1:4" ht="26.25" x14ac:dyDescent="0.25">
      <c r="A804" s="277">
        <v>103752</v>
      </c>
      <c r="B804" s="275" t="s">
        <v>1143</v>
      </c>
      <c r="C804" s="275" t="s">
        <v>1102</v>
      </c>
      <c r="D804" s="275" t="s">
        <v>205</v>
      </c>
    </row>
    <row r="805" spans="1:4" ht="39" x14ac:dyDescent="0.25">
      <c r="A805" s="277">
        <v>128094</v>
      </c>
      <c r="B805" s="275" t="s">
        <v>1144</v>
      </c>
      <c r="C805" s="275" t="s">
        <v>1094</v>
      </c>
      <c r="D805" s="275" t="s">
        <v>205</v>
      </c>
    </row>
    <row r="806" spans="1:4" ht="39" x14ac:dyDescent="0.25">
      <c r="A806" s="277">
        <v>128102</v>
      </c>
      <c r="B806" s="275" t="s">
        <v>1145</v>
      </c>
      <c r="C806" s="275" t="s">
        <v>1112</v>
      </c>
      <c r="D806" s="275" t="s">
        <v>205</v>
      </c>
    </row>
    <row r="807" spans="1:4" ht="39" x14ac:dyDescent="0.25">
      <c r="A807" s="277">
        <v>128126</v>
      </c>
      <c r="B807" s="275" t="s">
        <v>1146</v>
      </c>
      <c r="C807" s="275" t="s">
        <v>1097</v>
      </c>
      <c r="D807" s="275" t="s">
        <v>205</v>
      </c>
    </row>
    <row r="808" spans="1:4" ht="26.25" x14ac:dyDescent="0.25">
      <c r="A808" s="277">
        <v>103736</v>
      </c>
      <c r="B808" s="275" t="s">
        <v>1147</v>
      </c>
      <c r="C808" s="275" t="s">
        <v>1102</v>
      </c>
      <c r="D808" s="275" t="s">
        <v>205</v>
      </c>
    </row>
    <row r="809" spans="1:4" ht="39" x14ac:dyDescent="0.25">
      <c r="A809" s="277">
        <v>203001</v>
      </c>
      <c r="B809" s="275" t="s">
        <v>1148</v>
      </c>
      <c r="C809" s="275" t="s">
        <v>1097</v>
      </c>
      <c r="D809" s="275" t="s">
        <v>205</v>
      </c>
    </row>
    <row r="810" spans="1:4" ht="39" x14ac:dyDescent="0.25">
      <c r="A810" s="277">
        <v>128111</v>
      </c>
      <c r="B810" s="275" t="s">
        <v>1149</v>
      </c>
      <c r="C810" s="275" t="s">
        <v>1101</v>
      </c>
      <c r="D810" s="275" t="s">
        <v>205</v>
      </c>
    </row>
    <row r="811" spans="1:4" ht="39" x14ac:dyDescent="0.25">
      <c r="A811" s="277">
        <v>128128</v>
      </c>
      <c r="B811" s="275" t="s">
        <v>1150</v>
      </c>
      <c r="C811" s="275" t="s">
        <v>1097</v>
      </c>
      <c r="D811" s="275" t="s">
        <v>205</v>
      </c>
    </row>
    <row r="812" spans="1:4" ht="26.25" x14ac:dyDescent="0.25">
      <c r="A812" s="277">
        <v>128082</v>
      </c>
      <c r="B812" s="275" t="s">
        <v>1151</v>
      </c>
      <c r="C812" s="275" t="s">
        <v>1102</v>
      </c>
      <c r="D812" s="275" t="s">
        <v>205</v>
      </c>
    </row>
    <row r="813" spans="1:4" ht="26.25" x14ac:dyDescent="0.25">
      <c r="A813" s="277">
        <v>128141</v>
      </c>
      <c r="B813" s="275" t="s">
        <v>1152</v>
      </c>
      <c r="C813" s="275" t="s">
        <v>1115</v>
      </c>
      <c r="D813" s="275" t="s">
        <v>205</v>
      </c>
    </row>
    <row r="814" spans="1:4" ht="39" x14ac:dyDescent="0.25">
      <c r="A814" s="277">
        <v>128129</v>
      </c>
      <c r="B814" s="275" t="s">
        <v>963</v>
      </c>
      <c r="C814" s="275" t="s">
        <v>1097</v>
      </c>
      <c r="D814" s="275" t="s">
        <v>205</v>
      </c>
    </row>
    <row r="815" spans="1:4" ht="39" x14ac:dyDescent="0.25">
      <c r="A815" s="277">
        <v>128103</v>
      </c>
      <c r="B815" s="275" t="s">
        <v>1153</v>
      </c>
      <c r="C815" s="275" t="s">
        <v>1112</v>
      </c>
      <c r="D815" s="275" t="s">
        <v>205</v>
      </c>
    </row>
    <row r="816" spans="1:4" ht="26.25" x14ac:dyDescent="0.25">
      <c r="A816" s="277">
        <v>128159</v>
      </c>
      <c r="B816" s="275" t="s">
        <v>1154</v>
      </c>
      <c r="C816" s="275" t="s">
        <v>1118</v>
      </c>
      <c r="D816" s="275" t="s">
        <v>205</v>
      </c>
    </row>
    <row r="817" spans="1:4" ht="26.25" x14ac:dyDescent="0.25">
      <c r="A817" s="277">
        <v>128086</v>
      </c>
      <c r="B817" s="275" t="s">
        <v>1155</v>
      </c>
      <c r="C817" s="275" t="s">
        <v>1131</v>
      </c>
      <c r="D817" s="275" t="s">
        <v>205</v>
      </c>
    </row>
    <row r="818" spans="1:4" ht="26.25" x14ac:dyDescent="0.25">
      <c r="A818" s="277">
        <v>128160</v>
      </c>
      <c r="B818" s="275" t="s">
        <v>1156</v>
      </c>
      <c r="C818" s="275" t="s">
        <v>1118</v>
      </c>
      <c r="D818" s="275" t="s">
        <v>205</v>
      </c>
    </row>
    <row r="819" spans="1:4" ht="26.25" x14ac:dyDescent="0.25">
      <c r="A819" s="277">
        <v>128155</v>
      </c>
      <c r="B819" s="275" t="s">
        <v>1157</v>
      </c>
      <c r="C819" s="275" t="s">
        <v>1099</v>
      </c>
      <c r="D819" s="275" t="s">
        <v>205</v>
      </c>
    </row>
    <row r="820" spans="1:4" ht="39" x14ac:dyDescent="0.25">
      <c r="A820" s="277">
        <v>128131</v>
      </c>
      <c r="B820" s="275" t="s">
        <v>1158</v>
      </c>
      <c r="C820" s="275" t="s">
        <v>1097</v>
      </c>
      <c r="D820" s="275" t="s">
        <v>205</v>
      </c>
    </row>
    <row r="821" spans="1:4" ht="39" x14ac:dyDescent="0.25">
      <c r="A821" s="277">
        <v>128112</v>
      </c>
      <c r="B821" s="275" t="s">
        <v>1159</v>
      </c>
      <c r="C821" s="275" t="s">
        <v>1101</v>
      </c>
      <c r="D821" s="275" t="s">
        <v>205</v>
      </c>
    </row>
    <row r="822" spans="1:4" ht="39" x14ac:dyDescent="0.25">
      <c r="A822" s="277">
        <v>128114</v>
      </c>
      <c r="B822" s="275" t="s">
        <v>1160</v>
      </c>
      <c r="C822" s="275" t="s">
        <v>1101</v>
      </c>
      <c r="D822" s="275" t="s">
        <v>205</v>
      </c>
    </row>
    <row r="823" spans="1:4" ht="39" x14ac:dyDescent="0.25">
      <c r="A823" s="277">
        <v>128132</v>
      </c>
      <c r="B823" s="275" t="s">
        <v>1161</v>
      </c>
      <c r="C823" s="275" t="s">
        <v>1097</v>
      </c>
      <c r="D823" s="275" t="s">
        <v>205</v>
      </c>
    </row>
    <row r="824" spans="1:4" ht="26.25" x14ac:dyDescent="0.25">
      <c r="A824" s="277">
        <v>128142</v>
      </c>
      <c r="B824" s="275" t="s">
        <v>1162</v>
      </c>
      <c r="C824" s="275" t="s">
        <v>1115</v>
      </c>
      <c r="D824" s="275" t="s">
        <v>205</v>
      </c>
    </row>
    <row r="825" spans="1:4" ht="39" x14ac:dyDescent="0.25">
      <c r="A825" s="277">
        <v>128133</v>
      </c>
      <c r="B825" s="275" t="s">
        <v>1163</v>
      </c>
      <c r="C825" s="275" t="s">
        <v>1097</v>
      </c>
      <c r="D825" s="275" t="s">
        <v>205</v>
      </c>
    </row>
    <row r="826" spans="1:4" ht="39" x14ac:dyDescent="0.25">
      <c r="A826" s="277">
        <v>128135</v>
      </c>
      <c r="B826" s="275" t="s">
        <v>1164</v>
      </c>
      <c r="C826" s="275" t="s">
        <v>1097</v>
      </c>
      <c r="D826" s="275" t="s">
        <v>205</v>
      </c>
    </row>
    <row r="827" spans="1:4" ht="26.25" x14ac:dyDescent="0.25">
      <c r="A827" s="277">
        <v>103744</v>
      </c>
      <c r="B827" s="275" t="s">
        <v>1165</v>
      </c>
      <c r="C827" s="275" t="s">
        <v>1102</v>
      </c>
      <c r="D827" s="275" t="s">
        <v>205</v>
      </c>
    </row>
    <row r="828" spans="1:4" ht="39" x14ac:dyDescent="0.25">
      <c r="A828" s="277">
        <v>128115</v>
      </c>
      <c r="B828" s="275" t="s">
        <v>357</v>
      </c>
      <c r="C828" s="275" t="s">
        <v>1101</v>
      </c>
      <c r="D828" s="275" t="s">
        <v>205</v>
      </c>
    </row>
    <row r="829" spans="1:4" ht="39" x14ac:dyDescent="0.25">
      <c r="A829" s="277">
        <v>128134</v>
      </c>
      <c r="B829" s="275" t="s">
        <v>1166</v>
      </c>
      <c r="C829" s="275" t="s">
        <v>1097</v>
      </c>
      <c r="D829" s="275" t="s">
        <v>205</v>
      </c>
    </row>
    <row r="830" spans="1:4" ht="26.25" x14ac:dyDescent="0.25">
      <c r="A830" s="277">
        <v>128087</v>
      </c>
      <c r="B830" s="275" t="s">
        <v>1167</v>
      </c>
      <c r="C830" s="275" t="s">
        <v>1092</v>
      </c>
      <c r="D830" s="275" t="s">
        <v>205</v>
      </c>
    </row>
    <row r="831" spans="1:4" ht="39" x14ac:dyDescent="0.25">
      <c r="A831" s="277">
        <v>128096</v>
      </c>
      <c r="B831" s="275" t="s">
        <v>1168</v>
      </c>
      <c r="C831" s="275" t="s">
        <v>1094</v>
      </c>
      <c r="D831" s="275" t="s">
        <v>205</v>
      </c>
    </row>
    <row r="832" spans="1:4" ht="26.25" x14ac:dyDescent="0.25">
      <c r="A832" s="277">
        <v>128161</v>
      </c>
      <c r="B832" s="275" t="s">
        <v>1169</v>
      </c>
      <c r="C832" s="275" t="s">
        <v>1118</v>
      </c>
      <c r="D832" s="275" t="s">
        <v>205</v>
      </c>
    </row>
    <row r="833" spans="1:4" ht="39" x14ac:dyDescent="0.25">
      <c r="A833" s="277">
        <v>128095</v>
      </c>
      <c r="B833" s="275" t="s">
        <v>1170</v>
      </c>
      <c r="C833" s="275" t="s">
        <v>1094</v>
      </c>
      <c r="D833" s="275" t="s">
        <v>205</v>
      </c>
    </row>
    <row r="834" spans="1:4" ht="26.25" x14ac:dyDescent="0.25">
      <c r="A834" s="277">
        <v>128156</v>
      </c>
      <c r="B834" s="275" t="s">
        <v>1171</v>
      </c>
      <c r="C834" s="275" t="s">
        <v>1099</v>
      </c>
      <c r="D834" s="275" t="s">
        <v>205</v>
      </c>
    </row>
    <row r="835" spans="1:4" ht="39" x14ac:dyDescent="0.25">
      <c r="A835" s="277">
        <v>500697</v>
      </c>
      <c r="B835" s="275" t="s">
        <v>1172</v>
      </c>
      <c r="C835" s="275" t="s">
        <v>1112</v>
      </c>
      <c r="D835" s="275" t="s">
        <v>205</v>
      </c>
    </row>
    <row r="836" spans="1:4" ht="39" x14ac:dyDescent="0.25">
      <c r="A836" s="277">
        <v>128116</v>
      </c>
      <c r="B836" s="275" t="s">
        <v>1173</v>
      </c>
      <c r="C836" s="275" t="s">
        <v>1101</v>
      </c>
      <c r="D836" s="275" t="s">
        <v>205</v>
      </c>
    </row>
    <row r="837" spans="1:4" ht="26.25" x14ac:dyDescent="0.25">
      <c r="A837" s="277">
        <v>128143</v>
      </c>
      <c r="B837" s="275" t="s">
        <v>1174</v>
      </c>
      <c r="C837" s="275" t="s">
        <v>1115</v>
      </c>
      <c r="D837" s="275" t="s">
        <v>205</v>
      </c>
    </row>
    <row r="838" spans="1:4" ht="26.25" x14ac:dyDescent="0.25">
      <c r="A838" s="277">
        <v>128149</v>
      </c>
      <c r="B838" s="275" t="s">
        <v>1175</v>
      </c>
      <c r="C838" s="275" t="s">
        <v>1120</v>
      </c>
      <c r="D838" s="275" t="s">
        <v>205</v>
      </c>
    </row>
    <row r="839" spans="1:4" ht="26.25" x14ac:dyDescent="0.25">
      <c r="A839" s="277">
        <v>128081</v>
      </c>
      <c r="B839" s="275" t="s">
        <v>1176</v>
      </c>
      <c r="C839" s="275" t="s">
        <v>1102</v>
      </c>
      <c r="D839" s="275" t="s">
        <v>205</v>
      </c>
    </row>
    <row r="840" spans="1:4" ht="26.25" x14ac:dyDescent="0.25">
      <c r="A840" s="277">
        <v>128146</v>
      </c>
      <c r="B840" s="275" t="s">
        <v>1177</v>
      </c>
      <c r="C840" s="275" t="s">
        <v>1134</v>
      </c>
      <c r="D840" s="275" t="s">
        <v>205</v>
      </c>
    </row>
    <row r="841" spans="1:4" ht="26.25" x14ac:dyDescent="0.25">
      <c r="A841" s="277">
        <v>128150</v>
      </c>
      <c r="B841" s="275" t="s">
        <v>1178</v>
      </c>
      <c r="C841" s="275" t="s">
        <v>1120</v>
      </c>
      <c r="D841" s="275" t="s">
        <v>205</v>
      </c>
    </row>
    <row r="842" spans="1:4" ht="39" x14ac:dyDescent="0.25">
      <c r="A842" s="277">
        <v>128105</v>
      </c>
      <c r="B842" s="275" t="s">
        <v>1179</v>
      </c>
      <c r="C842" s="275" t="s">
        <v>1112</v>
      </c>
      <c r="D842" s="275" t="s">
        <v>205</v>
      </c>
    </row>
    <row r="843" spans="1:4" ht="26.25" x14ac:dyDescent="0.25">
      <c r="A843" s="277">
        <v>128147</v>
      </c>
      <c r="B843" s="275" t="s">
        <v>1180</v>
      </c>
      <c r="C843" s="275" t="s">
        <v>1134</v>
      </c>
      <c r="D843" s="275" t="s">
        <v>205</v>
      </c>
    </row>
    <row r="844" spans="1:4" ht="26.25" x14ac:dyDescent="0.25">
      <c r="A844" s="277">
        <v>128088</v>
      </c>
      <c r="B844" s="275" t="s">
        <v>1181</v>
      </c>
      <c r="C844" s="275" t="s">
        <v>1092</v>
      </c>
      <c r="D844" s="275" t="s">
        <v>205</v>
      </c>
    </row>
    <row r="845" spans="1:4" ht="39" x14ac:dyDescent="0.25">
      <c r="A845" s="277">
        <v>128136</v>
      </c>
      <c r="B845" s="275" t="s">
        <v>1182</v>
      </c>
      <c r="C845" s="275" t="s">
        <v>1097</v>
      </c>
      <c r="D845" s="275" t="s">
        <v>205</v>
      </c>
    </row>
    <row r="846" spans="1:4" ht="26.25" x14ac:dyDescent="0.25">
      <c r="A846" s="277">
        <v>128151</v>
      </c>
      <c r="B846" s="275" t="s">
        <v>1183</v>
      </c>
      <c r="C846" s="275" t="s">
        <v>1120</v>
      </c>
      <c r="D846" s="275" t="s">
        <v>205</v>
      </c>
    </row>
    <row r="847" spans="1:4" ht="26.25" x14ac:dyDescent="0.25">
      <c r="A847" s="277">
        <v>128144</v>
      </c>
      <c r="B847" s="275" t="s">
        <v>1184</v>
      </c>
      <c r="C847" s="275" t="s">
        <v>1115</v>
      </c>
      <c r="D847" s="275" t="s">
        <v>205</v>
      </c>
    </row>
    <row r="848" spans="1:4" x14ac:dyDescent="0.25">
      <c r="A848" s="277">
        <v>127082</v>
      </c>
      <c r="B848" s="275" t="s">
        <v>1185</v>
      </c>
      <c r="C848" s="275" t="s">
        <v>1186</v>
      </c>
      <c r="D848" s="275" t="s">
        <v>206</v>
      </c>
    </row>
    <row r="849" spans="1:4" x14ac:dyDescent="0.25">
      <c r="A849" s="277">
        <v>126949</v>
      </c>
      <c r="B849" s="275" t="s">
        <v>1187</v>
      </c>
      <c r="C849" s="275" t="s">
        <v>1188</v>
      </c>
      <c r="D849" s="275" t="s">
        <v>206</v>
      </c>
    </row>
    <row r="850" spans="1:4" x14ac:dyDescent="0.25">
      <c r="A850" s="277">
        <v>127104</v>
      </c>
      <c r="B850" s="275" t="s">
        <v>1189</v>
      </c>
      <c r="C850" s="275" t="s">
        <v>1190</v>
      </c>
      <c r="D850" s="275" t="s">
        <v>206</v>
      </c>
    </row>
    <row r="851" spans="1:4" x14ac:dyDescent="0.25">
      <c r="A851" s="277">
        <v>126937</v>
      </c>
      <c r="B851" s="275" t="s">
        <v>1191</v>
      </c>
      <c r="C851" s="275" t="s">
        <v>1192</v>
      </c>
      <c r="D851" s="275" t="s">
        <v>206</v>
      </c>
    </row>
    <row r="852" spans="1:4" x14ac:dyDescent="0.25">
      <c r="A852" s="277">
        <v>127145</v>
      </c>
      <c r="B852" s="275" t="s">
        <v>1193</v>
      </c>
      <c r="C852" s="275" t="s">
        <v>1194</v>
      </c>
      <c r="D852" s="275" t="s">
        <v>206</v>
      </c>
    </row>
    <row r="853" spans="1:4" x14ac:dyDescent="0.25">
      <c r="A853" s="277">
        <v>200504</v>
      </c>
      <c r="B853" s="275" t="s">
        <v>1195</v>
      </c>
      <c r="C853" s="275" t="s">
        <v>1196</v>
      </c>
      <c r="D853" s="275" t="s">
        <v>206</v>
      </c>
    </row>
    <row r="854" spans="1:4" x14ac:dyDescent="0.25">
      <c r="A854" s="277">
        <v>127065</v>
      </c>
      <c r="B854" s="275" t="s">
        <v>1197</v>
      </c>
      <c r="C854" s="275" t="s">
        <v>1198</v>
      </c>
      <c r="D854" s="275" t="s">
        <v>206</v>
      </c>
    </row>
    <row r="855" spans="1:4" x14ac:dyDescent="0.25">
      <c r="A855" s="277">
        <v>127110</v>
      </c>
      <c r="B855" s="275" t="s">
        <v>1199</v>
      </c>
      <c r="C855" s="275" t="s">
        <v>1200</v>
      </c>
      <c r="D855" s="275" t="s">
        <v>206</v>
      </c>
    </row>
    <row r="856" spans="1:4" x14ac:dyDescent="0.25">
      <c r="A856" s="277">
        <v>126938</v>
      </c>
      <c r="B856" s="275" t="s">
        <v>1201</v>
      </c>
      <c r="C856" s="275" t="s">
        <v>1192</v>
      </c>
      <c r="D856" s="275" t="s">
        <v>206</v>
      </c>
    </row>
    <row r="857" spans="1:4" x14ac:dyDescent="0.25">
      <c r="A857" s="277">
        <v>126939</v>
      </c>
      <c r="B857" s="275" t="s">
        <v>1202</v>
      </c>
      <c r="C857" s="275" t="s">
        <v>1192</v>
      </c>
      <c r="D857" s="275" t="s">
        <v>206</v>
      </c>
    </row>
    <row r="858" spans="1:4" x14ac:dyDescent="0.25">
      <c r="A858" s="277">
        <v>126950</v>
      </c>
      <c r="B858" s="275" t="s">
        <v>1203</v>
      </c>
      <c r="C858" s="275" t="s">
        <v>1188</v>
      </c>
      <c r="D858" s="275" t="s">
        <v>206</v>
      </c>
    </row>
    <row r="859" spans="1:4" ht="26.25" x14ac:dyDescent="0.25">
      <c r="A859" s="277">
        <v>127001</v>
      </c>
      <c r="B859" s="275" t="s">
        <v>1204</v>
      </c>
      <c r="C859" s="275" t="s">
        <v>1205</v>
      </c>
      <c r="D859" s="275" t="s">
        <v>206</v>
      </c>
    </row>
    <row r="860" spans="1:4" x14ac:dyDescent="0.25">
      <c r="A860" s="277">
        <v>126975</v>
      </c>
      <c r="B860" s="275" t="s">
        <v>1206</v>
      </c>
      <c r="C860" s="275" t="s">
        <v>1207</v>
      </c>
      <c r="D860" s="275" t="s">
        <v>206</v>
      </c>
    </row>
    <row r="861" spans="1:4" x14ac:dyDescent="0.25">
      <c r="A861" s="277">
        <v>200519</v>
      </c>
      <c r="B861" s="275" t="s">
        <v>1208</v>
      </c>
      <c r="C861" s="275" t="s">
        <v>1209</v>
      </c>
      <c r="D861" s="275" t="s">
        <v>206</v>
      </c>
    </row>
    <row r="862" spans="1:4" x14ac:dyDescent="0.25">
      <c r="A862" s="277">
        <v>127111</v>
      </c>
      <c r="B862" s="275" t="s">
        <v>1210</v>
      </c>
      <c r="C862" s="275" t="s">
        <v>1200</v>
      </c>
      <c r="D862" s="275" t="s">
        <v>206</v>
      </c>
    </row>
    <row r="863" spans="1:4" x14ac:dyDescent="0.25">
      <c r="A863" s="277">
        <v>127002</v>
      </c>
      <c r="B863" s="275" t="s">
        <v>1211</v>
      </c>
      <c r="C863" s="275" t="s">
        <v>1205</v>
      </c>
      <c r="D863" s="275" t="s">
        <v>206</v>
      </c>
    </row>
    <row r="864" spans="1:4" x14ac:dyDescent="0.25">
      <c r="A864" s="277">
        <v>200521</v>
      </c>
      <c r="B864" s="275" t="s">
        <v>1212</v>
      </c>
      <c r="C864" s="275" t="s">
        <v>1209</v>
      </c>
      <c r="D864" s="275" t="s">
        <v>206</v>
      </c>
    </row>
    <row r="865" spans="1:4" x14ac:dyDescent="0.25">
      <c r="A865" s="277">
        <v>126961</v>
      </c>
      <c r="B865" s="275" t="s">
        <v>1213</v>
      </c>
      <c r="C865" s="275" t="s">
        <v>1214</v>
      </c>
      <c r="D865" s="275" t="s">
        <v>206</v>
      </c>
    </row>
    <row r="866" spans="1:4" x14ac:dyDescent="0.25">
      <c r="A866" s="277">
        <v>126962</v>
      </c>
      <c r="B866" s="275" t="s">
        <v>1215</v>
      </c>
      <c r="C866" s="275" t="s">
        <v>1214</v>
      </c>
      <c r="D866" s="275" t="s">
        <v>206</v>
      </c>
    </row>
    <row r="867" spans="1:4" x14ac:dyDescent="0.25">
      <c r="A867" s="277">
        <v>127146</v>
      </c>
      <c r="B867" s="275" t="s">
        <v>1216</v>
      </c>
      <c r="C867" s="275" t="s">
        <v>1194</v>
      </c>
      <c r="D867" s="275" t="s">
        <v>206</v>
      </c>
    </row>
    <row r="868" spans="1:4" ht="26.25" x14ac:dyDescent="0.25">
      <c r="A868" s="277">
        <v>127014</v>
      </c>
      <c r="B868" s="275" t="s">
        <v>1217</v>
      </c>
      <c r="C868" s="275" t="s">
        <v>1218</v>
      </c>
      <c r="D868" s="275" t="s">
        <v>206</v>
      </c>
    </row>
    <row r="869" spans="1:4" x14ac:dyDescent="0.25">
      <c r="A869" s="277">
        <v>127125</v>
      </c>
      <c r="B869" s="275" t="s">
        <v>1219</v>
      </c>
      <c r="C869" s="275" t="s">
        <v>1220</v>
      </c>
      <c r="D869" s="275" t="s">
        <v>206</v>
      </c>
    </row>
    <row r="870" spans="1:4" x14ac:dyDescent="0.25">
      <c r="A870" s="277">
        <v>126963</v>
      </c>
      <c r="B870" s="275" t="s">
        <v>1221</v>
      </c>
      <c r="C870" s="275" t="s">
        <v>1214</v>
      </c>
      <c r="D870" s="275" t="s">
        <v>206</v>
      </c>
    </row>
    <row r="871" spans="1:4" x14ac:dyDescent="0.25">
      <c r="A871" s="277">
        <v>127190</v>
      </c>
      <c r="B871" s="275" t="s">
        <v>1222</v>
      </c>
      <c r="C871" s="275" t="s">
        <v>1223</v>
      </c>
      <c r="D871" s="275" t="s">
        <v>206</v>
      </c>
    </row>
    <row r="872" spans="1:4" x14ac:dyDescent="0.25">
      <c r="A872" s="277">
        <v>127051</v>
      </c>
      <c r="B872" s="275" t="s">
        <v>1224</v>
      </c>
      <c r="C872" s="275" t="s">
        <v>1225</v>
      </c>
      <c r="D872" s="275" t="s">
        <v>206</v>
      </c>
    </row>
    <row r="873" spans="1:4" x14ac:dyDescent="0.25">
      <c r="A873" s="277">
        <v>127003</v>
      </c>
      <c r="B873" s="275" t="s">
        <v>1226</v>
      </c>
      <c r="C873" s="275" t="s">
        <v>1205</v>
      </c>
      <c r="D873" s="275" t="s">
        <v>206</v>
      </c>
    </row>
    <row r="874" spans="1:4" ht="26.25" x14ac:dyDescent="0.25">
      <c r="A874" s="277">
        <v>127015</v>
      </c>
      <c r="B874" s="275" t="s">
        <v>1227</v>
      </c>
      <c r="C874" s="275" t="s">
        <v>1218</v>
      </c>
      <c r="D874" s="275" t="s">
        <v>206</v>
      </c>
    </row>
    <row r="875" spans="1:4" x14ac:dyDescent="0.25">
      <c r="A875" s="277">
        <v>127038</v>
      </c>
      <c r="B875" s="275" t="s">
        <v>1228</v>
      </c>
      <c r="C875" s="275" t="s">
        <v>1229</v>
      </c>
      <c r="D875" s="275" t="s">
        <v>206</v>
      </c>
    </row>
    <row r="876" spans="1:4" x14ac:dyDescent="0.25">
      <c r="A876" s="277">
        <v>127220</v>
      </c>
      <c r="B876" s="275" t="s">
        <v>1230</v>
      </c>
      <c r="C876" s="275" t="s">
        <v>1231</v>
      </c>
      <c r="D876" s="275" t="s">
        <v>206</v>
      </c>
    </row>
    <row r="877" spans="1:4" x14ac:dyDescent="0.25">
      <c r="A877" s="277">
        <v>127174</v>
      </c>
      <c r="B877" s="275" t="s">
        <v>1232</v>
      </c>
      <c r="C877" s="275" t="s">
        <v>1233</v>
      </c>
      <c r="D877" s="275" t="s">
        <v>206</v>
      </c>
    </row>
    <row r="878" spans="1:4" x14ac:dyDescent="0.25">
      <c r="A878" s="277">
        <v>200507</v>
      </c>
      <c r="B878" s="275" t="s">
        <v>1234</v>
      </c>
      <c r="C878" s="275" t="s">
        <v>1231</v>
      </c>
      <c r="D878" s="275" t="s">
        <v>206</v>
      </c>
    </row>
    <row r="879" spans="1:4" x14ac:dyDescent="0.25">
      <c r="A879" s="277">
        <v>126976</v>
      </c>
      <c r="B879" s="275" t="s">
        <v>1235</v>
      </c>
      <c r="C879" s="275" t="s">
        <v>1207</v>
      </c>
      <c r="D879" s="275" t="s">
        <v>206</v>
      </c>
    </row>
    <row r="880" spans="1:4" x14ac:dyDescent="0.25">
      <c r="A880" s="277">
        <v>126964</v>
      </c>
      <c r="B880" s="275" t="s">
        <v>1236</v>
      </c>
      <c r="C880" s="275" t="s">
        <v>1214</v>
      </c>
      <c r="D880" s="275" t="s">
        <v>206</v>
      </c>
    </row>
    <row r="881" spans="1:4" x14ac:dyDescent="0.25">
      <c r="A881" s="277">
        <v>127126</v>
      </c>
      <c r="B881" s="275" t="s">
        <v>1237</v>
      </c>
      <c r="C881" s="275" t="s">
        <v>1220</v>
      </c>
      <c r="D881" s="275" t="s">
        <v>206</v>
      </c>
    </row>
    <row r="882" spans="1:4" x14ac:dyDescent="0.25">
      <c r="A882" s="277">
        <v>127127</v>
      </c>
      <c r="B882" s="275" t="s">
        <v>1238</v>
      </c>
      <c r="C882" s="275" t="s">
        <v>1220</v>
      </c>
      <c r="D882" s="275" t="s">
        <v>206</v>
      </c>
    </row>
    <row r="883" spans="1:4" x14ac:dyDescent="0.25">
      <c r="A883" s="277">
        <v>200512</v>
      </c>
      <c r="B883" s="275" t="s">
        <v>1239</v>
      </c>
      <c r="C883" s="275" t="s">
        <v>1200</v>
      </c>
      <c r="D883" s="275" t="s">
        <v>206</v>
      </c>
    </row>
    <row r="884" spans="1:4" x14ac:dyDescent="0.25">
      <c r="A884" s="277">
        <v>126988</v>
      </c>
      <c r="B884" s="275" t="s">
        <v>1240</v>
      </c>
      <c r="C884" s="275" t="s">
        <v>1196</v>
      </c>
      <c r="D884" s="275" t="s">
        <v>206</v>
      </c>
    </row>
    <row r="885" spans="1:4" x14ac:dyDescent="0.25">
      <c r="A885" s="277">
        <v>200533</v>
      </c>
      <c r="B885" s="275" t="s">
        <v>1241</v>
      </c>
      <c r="C885" s="275" t="s">
        <v>1225</v>
      </c>
      <c r="D885" s="275" t="s">
        <v>206</v>
      </c>
    </row>
    <row r="886" spans="1:4" x14ac:dyDescent="0.25">
      <c r="A886" s="277">
        <v>200522</v>
      </c>
      <c r="B886" s="275" t="s">
        <v>1242</v>
      </c>
      <c r="C886" s="275" t="s">
        <v>1225</v>
      </c>
      <c r="D886" s="275" t="s">
        <v>206</v>
      </c>
    </row>
    <row r="887" spans="1:4" x14ac:dyDescent="0.25">
      <c r="A887" s="277">
        <v>126940</v>
      </c>
      <c r="B887" s="275" t="s">
        <v>1243</v>
      </c>
      <c r="C887" s="275" t="s">
        <v>1192</v>
      </c>
      <c r="D887" s="275" t="s">
        <v>206</v>
      </c>
    </row>
    <row r="888" spans="1:4" x14ac:dyDescent="0.25">
      <c r="A888" s="277">
        <v>127147</v>
      </c>
      <c r="B888" s="275" t="s">
        <v>1244</v>
      </c>
      <c r="C888" s="275" t="s">
        <v>1194</v>
      </c>
      <c r="D888" s="275" t="s">
        <v>206</v>
      </c>
    </row>
    <row r="889" spans="1:4" x14ac:dyDescent="0.25">
      <c r="A889" s="277">
        <v>127093</v>
      </c>
      <c r="B889" s="275" t="s">
        <v>1245</v>
      </c>
      <c r="C889" s="275" t="s">
        <v>1246</v>
      </c>
      <c r="D889" s="275" t="s">
        <v>206</v>
      </c>
    </row>
    <row r="890" spans="1:4" x14ac:dyDescent="0.25">
      <c r="A890" s="277">
        <v>127159</v>
      </c>
      <c r="B890" s="275" t="s">
        <v>1247</v>
      </c>
      <c r="C890" s="275" t="s">
        <v>1248</v>
      </c>
      <c r="D890" s="275" t="s">
        <v>206</v>
      </c>
    </row>
    <row r="891" spans="1:4" x14ac:dyDescent="0.25">
      <c r="A891" s="277">
        <v>127221</v>
      </c>
      <c r="B891" s="275" t="s">
        <v>1249</v>
      </c>
      <c r="C891" s="275" t="s">
        <v>1231</v>
      </c>
      <c r="D891" s="275" t="s">
        <v>206</v>
      </c>
    </row>
    <row r="892" spans="1:4" x14ac:dyDescent="0.25">
      <c r="A892" s="277">
        <v>126965</v>
      </c>
      <c r="B892" s="275" t="s">
        <v>1250</v>
      </c>
      <c r="C892" s="275" t="s">
        <v>1214</v>
      </c>
      <c r="D892" s="275" t="s">
        <v>206</v>
      </c>
    </row>
    <row r="893" spans="1:4" x14ac:dyDescent="0.25">
      <c r="A893" s="277">
        <v>127160</v>
      </c>
      <c r="B893" s="275" t="s">
        <v>1251</v>
      </c>
      <c r="C893" s="275" t="s">
        <v>1248</v>
      </c>
      <c r="D893" s="275" t="s">
        <v>206</v>
      </c>
    </row>
    <row r="894" spans="1:4" x14ac:dyDescent="0.25">
      <c r="A894" s="277">
        <v>200508</v>
      </c>
      <c r="B894" s="275" t="s">
        <v>1252</v>
      </c>
      <c r="C894" s="275" t="s">
        <v>1220</v>
      </c>
      <c r="D894" s="275" t="s">
        <v>206</v>
      </c>
    </row>
    <row r="895" spans="1:4" x14ac:dyDescent="0.25">
      <c r="A895" s="277">
        <v>126951</v>
      </c>
      <c r="B895" s="275" t="s">
        <v>1253</v>
      </c>
      <c r="C895" s="275" t="s">
        <v>1188</v>
      </c>
      <c r="D895" s="275" t="s">
        <v>206</v>
      </c>
    </row>
    <row r="896" spans="1:4" x14ac:dyDescent="0.25">
      <c r="A896" s="277">
        <v>127175</v>
      </c>
      <c r="B896" s="275" t="s">
        <v>1254</v>
      </c>
      <c r="C896" s="275" t="s">
        <v>1233</v>
      </c>
      <c r="D896" s="275" t="s">
        <v>206</v>
      </c>
    </row>
    <row r="897" spans="1:4" x14ac:dyDescent="0.25">
      <c r="A897" s="277">
        <v>126966</v>
      </c>
      <c r="B897" s="275" t="s">
        <v>1255</v>
      </c>
      <c r="C897" s="275" t="s">
        <v>1214</v>
      </c>
      <c r="D897" s="275" t="s">
        <v>206</v>
      </c>
    </row>
    <row r="898" spans="1:4" x14ac:dyDescent="0.25">
      <c r="A898" s="277">
        <v>127235</v>
      </c>
      <c r="B898" s="275" t="s">
        <v>1256</v>
      </c>
      <c r="C898" s="275" t="s">
        <v>1257</v>
      </c>
      <c r="D898" s="275" t="s">
        <v>206</v>
      </c>
    </row>
    <row r="899" spans="1:4" x14ac:dyDescent="0.25">
      <c r="A899" s="277">
        <v>127176</v>
      </c>
      <c r="B899" s="275" t="s">
        <v>1258</v>
      </c>
      <c r="C899" s="275" t="s">
        <v>1233</v>
      </c>
      <c r="D899" s="275" t="s">
        <v>206</v>
      </c>
    </row>
    <row r="900" spans="1:4" x14ac:dyDescent="0.25">
      <c r="A900" s="277">
        <v>126989</v>
      </c>
      <c r="B900" s="275" t="s">
        <v>1259</v>
      </c>
      <c r="C900" s="275" t="s">
        <v>1196</v>
      </c>
      <c r="D900" s="275" t="s">
        <v>206</v>
      </c>
    </row>
    <row r="901" spans="1:4" x14ac:dyDescent="0.25">
      <c r="A901" s="277">
        <v>127148</v>
      </c>
      <c r="B901" s="275" t="s">
        <v>1260</v>
      </c>
      <c r="C901" s="275" t="s">
        <v>1194</v>
      </c>
      <c r="D901" s="275" t="s">
        <v>206</v>
      </c>
    </row>
    <row r="902" spans="1:4" x14ac:dyDescent="0.25">
      <c r="A902" s="277">
        <v>127161</v>
      </c>
      <c r="B902" s="275" t="s">
        <v>1261</v>
      </c>
      <c r="C902" s="275" t="s">
        <v>1248</v>
      </c>
      <c r="D902" s="275" t="s">
        <v>206</v>
      </c>
    </row>
    <row r="903" spans="1:4" x14ac:dyDescent="0.25">
      <c r="A903" s="277">
        <v>127211</v>
      </c>
      <c r="B903" s="275" t="s">
        <v>1262</v>
      </c>
      <c r="C903" s="275" t="s">
        <v>1263</v>
      </c>
      <c r="D903" s="275" t="s">
        <v>206</v>
      </c>
    </row>
    <row r="904" spans="1:4" ht="26.25" x14ac:dyDescent="0.25">
      <c r="A904" s="277">
        <v>200541</v>
      </c>
      <c r="B904" s="275" t="s">
        <v>1264</v>
      </c>
      <c r="C904" s="275" t="s">
        <v>1218</v>
      </c>
      <c r="D904" s="275" t="s">
        <v>206</v>
      </c>
    </row>
    <row r="905" spans="1:4" x14ac:dyDescent="0.25">
      <c r="A905" s="277">
        <v>126952</v>
      </c>
      <c r="B905" s="275" t="s">
        <v>1265</v>
      </c>
      <c r="C905" s="275" t="s">
        <v>1188</v>
      </c>
      <c r="D905" s="275" t="s">
        <v>206</v>
      </c>
    </row>
    <row r="906" spans="1:4" x14ac:dyDescent="0.25">
      <c r="A906" s="277">
        <v>127128</v>
      </c>
      <c r="B906" s="275" t="s">
        <v>1265</v>
      </c>
      <c r="C906" s="275" t="s">
        <v>1220</v>
      </c>
      <c r="D906" s="275" t="s">
        <v>206</v>
      </c>
    </row>
    <row r="907" spans="1:4" x14ac:dyDescent="0.25">
      <c r="A907" s="277">
        <v>200518</v>
      </c>
      <c r="B907" s="275" t="s">
        <v>1266</v>
      </c>
      <c r="C907" s="275" t="s">
        <v>1209</v>
      </c>
      <c r="D907" s="275" t="s">
        <v>206</v>
      </c>
    </row>
    <row r="908" spans="1:4" x14ac:dyDescent="0.25">
      <c r="A908" s="277">
        <v>200520</v>
      </c>
      <c r="B908" s="275" t="s">
        <v>1267</v>
      </c>
      <c r="C908" s="275" t="s">
        <v>1209</v>
      </c>
      <c r="D908" s="275" t="s">
        <v>206</v>
      </c>
    </row>
    <row r="909" spans="1:4" ht="26.25" x14ac:dyDescent="0.25">
      <c r="A909" s="277">
        <v>127017</v>
      </c>
      <c r="B909" s="275" t="s">
        <v>1268</v>
      </c>
      <c r="C909" s="275" t="s">
        <v>1218</v>
      </c>
      <c r="D909" s="275" t="s">
        <v>206</v>
      </c>
    </row>
    <row r="910" spans="1:4" ht="26.25" x14ac:dyDescent="0.25">
      <c r="A910" s="277">
        <v>200540</v>
      </c>
      <c r="B910" s="275" t="s">
        <v>1269</v>
      </c>
      <c r="C910" s="275" t="s">
        <v>1218</v>
      </c>
      <c r="D910" s="275" t="s">
        <v>206</v>
      </c>
    </row>
    <row r="911" spans="1:4" ht="26.25" x14ac:dyDescent="0.25">
      <c r="A911" s="277">
        <v>127018</v>
      </c>
      <c r="B911" s="275" t="s">
        <v>1270</v>
      </c>
      <c r="C911" s="275" t="s">
        <v>1218</v>
      </c>
      <c r="D911" s="275" t="s">
        <v>206</v>
      </c>
    </row>
    <row r="912" spans="1:4" x14ac:dyDescent="0.25">
      <c r="A912" s="277">
        <v>127067</v>
      </c>
      <c r="B912" s="275" t="s">
        <v>1271</v>
      </c>
      <c r="C912" s="275" t="s">
        <v>1198</v>
      </c>
      <c r="D912" s="275" t="s">
        <v>206</v>
      </c>
    </row>
    <row r="913" spans="1:4" x14ac:dyDescent="0.25">
      <c r="A913" s="277">
        <v>127177</v>
      </c>
      <c r="B913" s="275" t="s">
        <v>1272</v>
      </c>
      <c r="C913" s="275" t="s">
        <v>1233</v>
      </c>
      <c r="D913" s="275" t="s">
        <v>206</v>
      </c>
    </row>
    <row r="914" spans="1:4" x14ac:dyDescent="0.25">
      <c r="A914" s="277">
        <v>127178</v>
      </c>
      <c r="B914" s="275" t="s">
        <v>1273</v>
      </c>
      <c r="C914" s="275" t="s">
        <v>1233</v>
      </c>
      <c r="D914" s="275" t="s">
        <v>206</v>
      </c>
    </row>
    <row r="915" spans="1:4" x14ac:dyDescent="0.25">
      <c r="A915" s="277">
        <v>127112</v>
      </c>
      <c r="B915" s="275" t="s">
        <v>1274</v>
      </c>
      <c r="C915" s="275" t="s">
        <v>1200</v>
      </c>
      <c r="D915" s="275" t="s">
        <v>206</v>
      </c>
    </row>
    <row r="916" spans="1:4" ht="26.25" x14ac:dyDescent="0.25">
      <c r="A916" s="277">
        <v>127019</v>
      </c>
      <c r="B916" s="275" t="s">
        <v>1275</v>
      </c>
      <c r="C916" s="275" t="s">
        <v>1218</v>
      </c>
      <c r="D916" s="275" t="s">
        <v>206</v>
      </c>
    </row>
    <row r="917" spans="1:4" x14ac:dyDescent="0.25">
      <c r="A917" s="277">
        <v>127223</v>
      </c>
      <c r="B917" s="275" t="s">
        <v>1276</v>
      </c>
      <c r="C917" s="275" t="s">
        <v>1231</v>
      </c>
      <c r="D917" s="275" t="s">
        <v>206</v>
      </c>
    </row>
    <row r="918" spans="1:4" x14ac:dyDescent="0.25">
      <c r="A918" s="277">
        <v>127192</v>
      </c>
      <c r="B918" s="275" t="s">
        <v>1277</v>
      </c>
      <c r="C918" s="275" t="s">
        <v>1223</v>
      </c>
      <c r="D918" s="275" t="s">
        <v>206</v>
      </c>
    </row>
    <row r="919" spans="1:4" x14ac:dyDescent="0.25">
      <c r="A919" s="277">
        <v>127052</v>
      </c>
      <c r="B919" s="275" t="s">
        <v>1278</v>
      </c>
      <c r="C919" s="275" t="s">
        <v>1279</v>
      </c>
      <c r="D919" s="275" t="s">
        <v>206</v>
      </c>
    </row>
    <row r="920" spans="1:4" x14ac:dyDescent="0.25">
      <c r="A920" s="277">
        <v>500249</v>
      </c>
      <c r="B920" s="275" t="s">
        <v>1280</v>
      </c>
      <c r="C920" s="275" t="s">
        <v>1205</v>
      </c>
      <c r="D920" s="275" t="s">
        <v>206</v>
      </c>
    </row>
    <row r="921" spans="1:4" x14ac:dyDescent="0.25">
      <c r="A921" s="277">
        <v>126990</v>
      </c>
      <c r="B921" s="275" t="s">
        <v>1281</v>
      </c>
      <c r="C921" s="275" t="s">
        <v>1196</v>
      </c>
      <c r="D921" s="275" t="s">
        <v>206</v>
      </c>
    </row>
    <row r="922" spans="1:4" x14ac:dyDescent="0.25">
      <c r="A922" s="277">
        <v>127039</v>
      </c>
      <c r="B922" s="275" t="s">
        <v>1282</v>
      </c>
      <c r="C922" s="275" t="s">
        <v>1229</v>
      </c>
      <c r="D922" s="275" t="s">
        <v>206</v>
      </c>
    </row>
    <row r="923" spans="1:4" x14ac:dyDescent="0.25">
      <c r="A923" s="277">
        <v>127113</v>
      </c>
      <c r="B923" s="275" t="s">
        <v>1283</v>
      </c>
      <c r="C923" s="275" t="s">
        <v>1200</v>
      </c>
      <c r="D923" s="275" t="s">
        <v>206</v>
      </c>
    </row>
    <row r="924" spans="1:4" x14ac:dyDescent="0.25">
      <c r="A924" s="277">
        <v>127005</v>
      </c>
      <c r="B924" s="275" t="s">
        <v>1284</v>
      </c>
      <c r="C924" s="275" t="s">
        <v>1205</v>
      </c>
      <c r="D924" s="275" t="s">
        <v>206</v>
      </c>
    </row>
    <row r="925" spans="1:4" x14ac:dyDescent="0.25">
      <c r="A925" s="277">
        <v>127129</v>
      </c>
      <c r="B925" s="275" t="s">
        <v>1285</v>
      </c>
      <c r="C925" s="275" t="s">
        <v>1286</v>
      </c>
      <c r="D925" s="275" t="s">
        <v>206</v>
      </c>
    </row>
    <row r="926" spans="1:4" x14ac:dyDescent="0.25">
      <c r="A926" s="277">
        <v>127149</v>
      </c>
      <c r="B926" s="275" t="s">
        <v>1287</v>
      </c>
      <c r="C926" s="275" t="s">
        <v>1194</v>
      </c>
      <c r="D926" s="275" t="s">
        <v>206</v>
      </c>
    </row>
    <row r="927" spans="1:4" x14ac:dyDescent="0.25">
      <c r="A927" s="277">
        <v>127179</v>
      </c>
      <c r="B927" s="275" t="s">
        <v>1288</v>
      </c>
      <c r="C927" s="275" t="s">
        <v>1233</v>
      </c>
      <c r="D927" s="275" t="s">
        <v>206</v>
      </c>
    </row>
    <row r="928" spans="1:4" x14ac:dyDescent="0.25">
      <c r="A928" s="277">
        <v>126991</v>
      </c>
      <c r="B928" s="275" t="s">
        <v>1289</v>
      </c>
      <c r="C928" s="275" t="s">
        <v>1196</v>
      </c>
      <c r="D928" s="275" t="s">
        <v>206</v>
      </c>
    </row>
    <row r="929" spans="1:4" ht="26.25" x14ac:dyDescent="0.25">
      <c r="A929" s="277">
        <v>127020</v>
      </c>
      <c r="B929" s="275" t="s">
        <v>1290</v>
      </c>
      <c r="C929" s="275" t="s">
        <v>1218</v>
      </c>
      <c r="D929" s="275" t="s">
        <v>206</v>
      </c>
    </row>
    <row r="930" spans="1:4" x14ac:dyDescent="0.25">
      <c r="A930" s="277">
        <v>126967</v>
      </c>
      <c r="B930" s="275" t="s">
        <v>1291</v>
      </c>
      <c r="C930" s="275" t="s">
        <v>1214</v>
      </c>
      <c r="D930" s="275" t="s">
        <v>206</v>
      </c>
    </row>
    <row r="931" spans="1:4" x14ac:dyDescent="0.25">
      <c r="A931" s="277">
        <v>126977</v>
      </c>
      <c r="B931" s="275" t="s">
        <v>1292</v>
      </c>
      <c r="C931" s="275" t="s">
        <v>1207</v>
      </c>
      <c r="D931" s="275" t="s">
        <v>206</v>
      </c>
    </row>
    <row r="932" spans="1:4" x14ac:dyDescent="0.25">
      <c r="A932" s="277">
        <v>500687</v>
      </c>
      <c r="B932" s="275" t="s">
        <v>1293</v>
      </c>
      <c r="C932" s="275" t="s">
        <v>1231</v>
      </c>
      <c r="D932" s="275" t="s">
        <v>206</v>
      </c>
    </row>
    <row r="933" spans="1:4" x14ac:dyDescent="0.25">
      <c r="A933" s="277">
        <v>127180</v>
      </c>
      <c r="B933" s="275" t="s">
        <v>1294</v>
      </c>
      <c r="C933" s="275" t="s">
        <v>1233</v>
      </c>
      <c r="D933" s="275" t="s">
        <v>206</v>
      </c>
    </row>
    <row r="934" spans="1:4" ht="26.25" x14ac:dyDescent="0.25">
      <c r="A934" s="277">
        <v>127021</v>
      </c>
      <c r="B934" s="275" t="s">
        <v>1295</v>
      </c>
      <c r="C934" s="275" t="s">
        <v>1218</v>
      </c>
      <c r="D934" s="275" t="s">
        <v>206</v>
      </c>
    </row>
    <row r="935" spans="1:4" x14ac:dyDescent="0.25">
      <c r="A935" s="277">
        <v>200542</v>
      </c>
      <c r="B935" s="275" t="s">
        <v>1296</v>
      </c>
      <c r="C935" s="275" t="s">
        <v>1223</v>
      </c>
      <c r="D935" s="275" t="s">
        <v>206</v>
      </c>
    </row>
    <row r="936" spans="1:4" x14ac:dyDescent="0.25">
      <c r="A936" s="277">
        <v>127193</v>
      </c>
      <c r="B936" s="275" t="s">
        <v>1297</v>
      </c>
      <c r="C936" s="275" t="s">
        <v>1223</v>
      </c>
      <c r="D936" s="275" t="s">
        <v>206</v>
      </c>
    </row>
    <row r="937" spans="1:4" x14ac:dyDescent="0.25">
      <c r="A937" s="277">
        <v>127130</v>
      </c>
      <c r="B937" s="275" t="s">
        <v>1298</v>
      </c>
      <c r="C937" s="275" t="s">
        <v>1286</v>
      </c>
      <c r="D937" s="275" t="s">
        <v>206</v>
      </c>
    </row>
    <row r="938" spans="1:4" x14ac:dyDescent="0.25">
      <c r="A938" s="277">
        <v>200536</v>
      </c>
      <c r="B938" s="275" t="s">
        <v>1299</v>
      </c>
      <c r="C938" s="275" t="s">
        <v>1263</v>
      </c>
      <c r="D938" s="275" t="s">
        <v>206</v>
      </c>
    </row>
    <row r="939" spans="1:4" x14ac:dyDescent="0.25">
      <c r="A939" s="277">
        <v>127068</v>
      </c>
      <c r="B939" s="275" t="s">
        <v>1300</v>
      </c>
      <c r="C939" s="275" t="s">
        <v>1198</v>
      </c>
      <c r="D939" s="275" t="s">
        <v>206</v>
      </c>
    </row>
    <row r="940" spans="1:4" ht="26.25" x14ac:dyDescent="0.25">
      <c r="A940" s="277">
        <v>127100</v>
      </c>
      <c r="B940" s="275" t="s">
        <v>1301</v>
      </c>
      <c r="C940" s="275" t="s">
        <v>1190</v>
      </c>
      <c r="D940" s="275" t="s">
        <v>206</v>
      </c>
    </row>
    <row r="941" spans="1:4" x14ac:dyDescent="0.25">
      <c r="A941" s="277">
        <v>126953</v>
      </c>
      <c r="B941" s="275" t="s">
        <v>1302</v>
      </c>
      <c r="C941" s="275" t="s">
        <v>1188</v>
      </c>
      <c r="D941" s="275" t="s">
        <v>206</v>
      </c>
    </row>
    <row r="942" spans="1:4" x14ac:dyDescent="0.25">
      <c r="A942" s="277">
        <v>126954</v>
      </c>
      <c r="B942" s="275" t="s">
        <v>1303</v>
      </c>
      <c r="C942" s="275" t="s">
        <v>1188</v>
      </c>
      <c r="D942" s="275" t="s">
        <v>206</v>
      </c>
    </row>
    <row r="943" spans="1:4" x14ac:dyDescent="0.25">
      <c r="A943" s="277">
        <v>200510</v>
      </c>
      <c r="B943" s="275" t="s">
        <v>1304</v>
      </c>
      <c r="C943" s="275" t="s">
        <v>1192</v>
      </c>
      <c r="D943" s="275" t="s">
        <v>206</v>
      </c>
    </row>
    <row r="944" spans="1:4" x14ac:dyDescent="0.25">
      <c r="A944" s="277">
        <v>127131</v>
      </c>
      <c r="B944" s="275" t="s">
        <v>1305</v>
      </c>
      <c r="C944" s="275" t="s">
        <v>1286</v>
      </c>
      <c r="D944" s="275" t="s">
        <v>206</v>
      </c>
    </row>
    <row r="945" spans="1:4" ht="26.25" x14ac:dyDescent="0.25">
      <c r="A945" s="277">
        <v>127083</v>
      </c>
      <c r="B945" s="275" t="s">
        <v>1306</v>
      </c>
      <c r="C945" s="275" t="s">
        <v>1186</v>
      </c>
      <c r="D945" s="275" t="s">
        <v>206</v>
      </c>
    </row>
    <row r="946" spans="1:4" x14ac:dyDescent="0.25">
      <c r="A946" s="277">
        <v>127162</v>
      </c>
      <c r="B946" s="275" t="s">
        <v>1307</v>
      </c>
      <c r="C946" s="275" t="s">
        <v>1248</v>
      </c>
      <c r="D946" s="275" t="s">
        <v>206</v>
      </c>
    </row>
    <row r="947" spans="1:4" x14ac:dyDescent="0.25">
      <c r="A947" s="277">
        <v>127150</v>
      </c>
      <c r="B947" s="275" t="s">
        <v>1308</v>
      </c>
      <c r="C947" s="275" t="s">
        <v>1194</v>
      </c>
      <c r="D947" s="275" t="s">
        <v>206</v>
      </c>
    </row>
    <row r="948" spans="1:4" x14ac:dyDescent="0.25">
      <c r="A948" s="277">
        <v>127212</v>
      </c>
      <c r="B948" s="275" t="s">
        <v>1309</v>
      </c>
      <c r="C948" s="275" t="s">
        <v>1263</v>
      </c>
      <c r="D948" s="275" t="s">
        <v>206</v>
      </c>
    </row>
    <row r="949" spans="1:4" x14ac:dyDescent="0.25">
      <c r="A949" s="277">
        <v>200525</v>
      </c>
      <c r="B949" s="275" t="s">
        <v>1310</v>
      </c>
      <c r="C949" s="275" t="s">
        <v>1223</v>
      </c>
      <c r="D949" s="275" t="s">
        <v>206</v>
      </c>
    </row>
    <row r="950" spans="1:4" x14ac:dyDescent="0.25">
      <c r="A950" s="277">
        <v>126992</v>
      </c>
      <c r="B950" s="275" t="s">
        <v>1311</v>
      </c>
      <c r="C950" s="275" t="s">
        <v>1196</v>
      </c>
      <c r="D950" s="275" t="s">
        <v>206</v>
      </c>
    </row>
    <row r="951" spans="1:4" x14ac:dyDescent="0.25">
      <c r="A951" s="277">
        <v>127069</v>
      </c>
      <c r="B951" s="275" t="s">
        <v>1312</v>
      </c>
      <c r="C951" s="275" t="s">
        <v>1198</v>
      </c>
      <c r="D951" s="275" t="s">
        <v>206</v>
      </c>
    </row>
    <row r="952" spans="1:4" x14ac:dyDescent="0.25">
      <c r="A952" s="277">
        <v>127006</v>
      </c>
      <c r="B952" s="275" t="s">
        <v>1313</v>
      </c>
      <c r="C952" s="275" t="s">
        <v>1205</v>
      </c>
      <c r="D952" s="275" t="s">
        <v>206</v>
      </c>
    </row>
    <row r="953" spans="1:4" x14ac:dyDescent="0.25">
      <c r="A953" s="277">
        <v>127101</v>
      </c>
      <c r="B953" s="275" t="s">
        <v>1314</v>
      </c>
      <c r="C953" s="275" t="s">
        <v>1190</v>
      </c>
      <c r="D953" s="275" t="s">
        <v>206</v>
      </c>
    </row>
    <row r="954" spans="1:4" x14ac:dyDescent="0.25">
      <c r="A954" s="277">
        <v>127084</v>
      </c>
      <c r="B954" s="275" t="s">
        <v>1315</v>
      </c>
      <c r="C954" s="275" t="s">
        <v>1186</v>
      </c>
      <c r="D954" s="275" t="s">
        <v>206</v>
      </c>
    </row>
    <row r="955" spans="1:4" x14ac:dyDescent="0.25">
      <c r="A955" s="277">
        <v>127053</v>
      </c>
      <c r="B955" s="275" t="s">
        <v>1316</v>
      </c>
      <c r="C955" s="275" t="s">
        <v>1279</v>
      </c>
      <c r="D955" s="275" t="s">
        <v>206</v>
      </c>
    </row>
    <row r="956" spans="1:4" x14ac:dyDescent="0.25">
      <c r="A956" s="277">
        <v>126941</v>
      </c>
      <c r="B956" s="275" t="s">
        <v>1317</v>
      </c>
      <c r="C956" s="275" t="s">
        <v>1192</v>
      </c>
      <c r="D956" s="275" t="s">
        <v>206</v>
      </c>
    </row>
    <row r="957" spans="1:4" x14ac:dyDescent="0.25">
      <c r="A957" s="277">
        <v>127064</v>
      </c>
      <c r="B957" s="275" t="s">
        <v>1318</v>
      </c>
      <c r="C957" s="275" t="s">
        <v>1198</v>
      </c>
      <c r="D957" s="275" t="s">
        <v>206</v>
      </c>
    </row>
    <row r="958" spans="1:4" x14ac:dyDescent="0.25">
      <c r="A958" s="277">
        <v>127070</v>
      </c>
      <c r="B958" s="275" t="s">
        <v>1319</v>
      </c>
      <c r="C958" s="275" t="s">
        <v>1198</v>
      </c>
      <c r="D958" s="275" t="s">
        <v>206</v>
      </c>
    </row>
    <row r="959" spans="1:4" x14ac:dyDescent="0.25">
      <c r="A959" s="277">
        <v>127071</v>
      </c>
      <c r="B959" s="275" t="s">
        <v>1320</v>
      </c>
      <c r="C959" s="275" t="s">
        <v>1198</v>
      </c>
      <c r="D959" s="275" t="s">
        <v>206</v>
      </c>
    </row>
    <row r="960" spans="1:4" x14ac:dyDescent="0.25">
      <c r="A960" s="277">
        <v>127085</v>
      </c>
      <c r="B960" s="275" t="s">
        <v>1321</v>
      </c>
      <c r="C960" s="275" t="s">
        <v>1186</v>
      </c>
      <c r="D960" s="275" t="s">
        <v>206</v>
      </c>
    </row>
    <row r="961" spans="1:4" x14ac:dyDescent="0.25">
      <c r="A961" s="277">
        <v>126978</v>
      </c>
      <c r="B961" s="275" t="s">
        <v>1322</v>
      </c>
      <c r="C961" s="275" t="s">
        <v>1207</v>
      </c>
      <c r="D961" s="275" t="s">
        <v>206</v>
      </c>
    </row>
    <row r="962" spans="1:4" x14ac:dyDescent="0.25">
      <c r="A962" s="277">
        <v>127102</v>
      </c>
      <c r="B962" s="275" t="s">
        <v>1323</v>
      </c>
      <c r="C962" s="275" t="s">
        <v>1190</v>
      </c>
      <c r="D962" s="275" t="s">
        <v>206</v>
      </c>
    </row>
    <row r="963" spans="1:4" x14ac:dyDescent="0.25">
      <c r="A963" s="277">
        <v>127236</v>
      </c>
      <c r="B963" s="275" t="s">
        <v>1324</v>
      </c>
      <c r="C963" s="275" t="s">
        <v>1257</v>
      </c>
      <c r="D963" s="275" t="s">
        <v>206</v>
      </c>
    </row>
    <row r="964" spans="1:4" x14ac:dyDescent="0.25">
      <c r="A964" s="277">
        <v>126942</v>
      </c>
      <c r="B964" s="275" t="s">
        <v>1325</v>
      </c>
      <c r="C964" s="275" t="s">
        <v>1192</v>
      </c>
      <c r="D964" s="275" t="s">
        <v>206</v>
      </c>
    </row>
    <row r="965" spans="1:4" ht="26.25" x14ac:dyDescent="0.25">
      <c r="A965" s="277">
        <v>127029</v>
      </c>
      <c r="B965" s="275" t="s">
        <v>1326</v>
      </c>
      <c r="C965" s="275" t="s">
        <v>1218</v>
      </c>
      <c r="D965" s="275" t="s">
        <v>206</v>
      </c>
    </row>
    <row r="966" spans="1:4" x14ac:dyDescent="0.25">
      <c r="A966" s="277">
        <v>127213</v>
      </c>
      <c r="B966" s="275" t="s">
        <v>1327</v>
      </c>
      <c r="C966" s="275" t="s">
        <v>1263</v>
      </c>
      <c r="D966" s="275" t="s">
        <v>206</v>
      </c>
    </row>
    <row r="967" spans="1:4" x14ac:dyDescent="0.25">
      <c r="A967" s="277">
        <v>127063</v>
      </c>
      <c r="B967" s="275" t="s">
        <v>1328</v>
      </c>
      <c r="C967" s="275" t="s">
        <v>1279</v>
      </c>
      <c r="D967" s="275" t="s">
        <v>206</v>
      </c>
    </row>
    <row r="968" spans="1:4" x14ac:dyDescent="0.25">
      <c r="A968" s="277">
        <v>127225</v>
      </c>
      <c r="B968" s="275" t="s">
        <v>1329</v>
      </c>
      <c r="C968" s="275" t="s">
        <v>1231</v>
      </c>
      <c r="D968" s="275" t="s">
        <v>206</v>
      </c>
    </row>
    <row r="969" spans="1:4" ht="26.25" x14ac:dyDescent="0.25">
      <c r="A969" s="277">
        <v>127094</v>
      </c>
      <c r="B969" s="275" t="s">
        <v>1330</v>
      </c>
      <c r="C969" s="275" t="s">
        <v>1246</v>
      </c>
      <c r="D969" s="275" t="s">
        <v>206</v>
      </c>
    </row>
    <row r="970" spans="1:4" x14ac:dyDescent="0.25">
      <c r="A970" s="277">
        <v>127072</v>
      </c>
      <c r="B970" s="275" t="s">
        <v>1331</v>
      </c>
      <c r="C970" s="275" t="s">
        <v>1198</v>
      </c>
      <c r="D970" s="275" t="s">
        <v>206</v>
      </c>
    </row>
    <row r="971" spans="1:4" ht="26.25" x14ac:dyDescent="0.25">
      <c r="A971" s="277">
        <v>127022</v>
      </c>
      <c r="B971" s="275" t="s">
        <v>429</v>
      </c>
      <c r="C971" s="275" t="s">
        <v>1218</v>
      </c>
      <c r="D971" s="275" t="s">
        <v>206</v>
      </c>
    </row>
    <row r="972" spans="1:4" x14ac:dyDescent="0.25">
      <c r="A972" s="277">
        <v>127194</v>
      </c>
      <c r="B972" s="275" t="s">
        <v>1332</v>
      </c>
      <c r="C972" s="275" t="s">
        <v>1223</v>
      </c>
      <c r="D972" s="275" t="s">
        <v>206</v>
      </c>
    </row>
    <row r="973" spans="1:4" ht="26.25" x14ac:dyDescent="0.25">
      <c r="A973" s="277">
        <v>127042</v>
      </c>
      <c r="B973" s="275" t="s">
        <v>1333</v>
      </c>
      <c r="C973" s="275" t="s">
        <v>1229</v>
      </c>
      <c r="D973" s="275" t="s">
        <v>206</v>
      </c>
    </row>
    <row r="974" spans="1:4" x14ac:dyDescent="0.25">
      <c r="A974" s="277">
        <v>127222</v>
      </c>
      <c r="B974" s="275" t="s">
        <v>1334</v>
      </c>
      <c r="C974" s="275" t="s">
        <v>1231</v>
      </c>
      <c r="D974" s="275" t="s">
        <v>206</v>
      </c>
    </row>
    <row r="975" spans="1:4" x14ac:dyDescent="0.25">
      <c r="A975" s="277">
        <v>126943</v>
      </c>
      <c r="B975" s="275" t="s">
        <v>1335</v>
      </c>
      <c r="C975" s="275" t="s">
        <v>1192</v>
      </c>
      <c r="D975" s="275" t="s">
        <v>206</v>
      </c>
    </row>
    <row r="976" spans="1:4" x14ac:dyDescent="0.25">
      <c r="A976" s="277">
        <v>127007</v>
      </c>
      <c r="B976" s="275" t="s">
        <v>1336</v>
      </c>
      <c r="C976" s="275" t="s">
        <v>1205</v>
      </c>
      <c r="D976" s="275" t="s">
        <v>206</v>
      </c>
    </row>
    <row r="977" spans="1:4" x14ac:dyDescent="0.25">
      <c r="A977" s="277">
        <v>127237</v>
      </c>
      <c r="B977" s="275" t="s">
        <v>1337</v>
      </c>
      <c r="C977" s="275" t="s">
        <v>1257</v>
      </c>
      <c r="D977" s="275" t="s">
        <v>206</v>
      </c>
    </row>
    <row r="978" spans="1:4" x14ac:dyDescent="0.25">
      <c r="A978" s="277">
        <v>127163</v>
      </c>
      <c r="B978" s="275" t="s">
        <v>664</v>
      </c>
      <c r="C978" s="275" t="s">
        <v>1248</v>
      </c>
      <c r="D978" s="275" t="s">
        <v>206</v>
      </c>
    </row>
    <row r="979" spans="1:4" x14ac:dyDescent="0.25">
      <c r="A979" s="277">
        <v>127226</v>
      </c>
      <c r="B979" s="275" t="s">
        <v>282</v>
      </c>
      <c r="C979" s="275" t="s">
        <v>1231</v>
      </c>
      <c r="D979" s="275" t="s">
        <v>206</v>
      </c>
    </row>
    <row r="980" spans="1:4" x14ac:dyDescent="0.25">
      <c r="A980" s="277">
        <v>127164</v>
      </c>
      <c r="B980" s="275" t="s">
        <v>1338</v>
      </c>
      <c r="C980" s="275" t="s">
        <v>1248</v>
      </c>
      <c r="D980" s="275" t="s">
        <v>206</v>
      </c>
    </row>
    <row r="981" spans="1:4" ht="26.25" x14ac:dyDescent="0.25">
      <c r="A981" s="277">
        <v>500247</v>
      </c>
      <c r="B981" s="275" t="s">
        <v>1339</v>
      </c>
      <c r="C981" s="275" t="s">
        <v>1196</v>
      </c>
      <c r="D981" s="275" t="s">
        <v>206</v>
      </c>
    </row>
    <row r="982" spans="1:4" x14ac:dyDescent="0.25">
      <c r="A982" s="277">
        <v>127195</v>
      </c>
      <c r="B982" s="275" t="s">
        <v>1340</v>
      </c>
      <c r="C982" s="275" t="s">
        <v>1223</v>
      </c>
      <c r="D982" s="275" t="s">
        <v>206</v>
      </c>
    </row>
    <row r="983" spans="1:4" x14ac:dyDescent="0.25">
      <c r="A983" s="277">
        <v>126993</v>
      </c>
      <c r="B983" s="275" t="s">
        <v>1341</v>
      </c>
      <c r="C983" s="275" t="s">
        <v>1196</v>
      </c>
      <c r="D983" s="275" t="s">
        <v>206</v>
      </c>
    </row>
    <row r="984" spans="1:4" x14ac:dyDescent="0.25">
      <c r="A984" s="277">
        <v>127196</v>
      </c>
      <c r="B984" s="275" t="s">
        <v>1142</v>
      </c>
      <c r="C984" s="275" t="s">
        <v>1223</v>
      </c>
      <c r="D984" s="275" t="s">
        <v>206</v>
      </c>
    </row>
    <row r="985" spans="1:4" x14ac:dyDescent="0.25">
      <c r="A985" s="277">
        <v>127197</v>
      </c>
      <c r="B985" s="275" t="s">
        <v>1342</v>
      </c>
      <c r="C985" s="275" t="s">
        <v>1223</v>
      </c>
      <c r="D985" s="275" t="s">
        <v>206</v>
      </c>
    </row>
    <row r="986" spans="1:4" x14ac:dyDescent="0.25">
      <c r="A986" s="277">
        <v>127043</v>
      </c>
      <c r="B986" s="275" t="s">
        <v>1343</v>
      </c>
      <c r="C986" s="275" t="s">
        <v>1229</v>
      </c>
      <c r="D986" s="275" t="s">
        <v>206</v>
      </c>
    </row>
    <row r="987" spans="1:4" x14ac:dyDescent="0.25">
      <c r="A987" s="277">
        <v>127044</v>
      </c>
      <c r="B987" s="275" t="s">
        <v>1344</v>
      </c>
      <c r="C987" s="275" t="s">
        <v>1229</v>
      </c>
      <c r="D987" s="275" t="s">
        <v>206</v>
      </c>
    </row>
    <row r="988" spans="1:4" x14ac:dyDescent="0.25">
      <c r="A988" s="277">
        <v>500453</v>
      </c>
      <c r="B988" s="275" t="s">
        <v>1345</v>
      </c>
      <c r="C988" s="275" t="s">
        <v>1229</v>
      </c>
      <c r="D988" s="275" t="s">
        <v>206</v>
      </c>
    </row>
    <row r="989" spans="1:4" x14ac:dyDescent="0.25">
      <c r="A989" s="277">
        <v>127214</v>
      </c>
      <c r="B989" s="275" t="s">
        <v>1346</v>
      </c>
      <c r="C989" s="275" t="s">
        <v>1263</v>
      </c>
      <c r="D989" s="275" t="s">
        <v>206</v>
      </c>
    </row>
    <row r="990" spans="1:4" x14ac:dyDescent="0.25">
      <c r="A990" s="277">
        <v>126994</v>
      </c>
      <c r="B990" s="275" t="s">
        <v>1347</v>
      </c>
      <c r="C990" s="275" t="s">
        <v>1196</v>
      </c>
      <c r="D990" s="275" t="s">
        <v>206</v>
      </c>
    </row>
    <row r="991" spans="1:4" ht="26.25" x14ac:dyDescent="0.25">
      <c r="A991" s="277">
        <v>127023</v>
      </c>
      <c r="B991" s="275" t="s">
        <v>1348</v>
      </c>
      <c r="C991" s="275" t="s">
        <v>1218</v>
      </c>
      <c r="D991" s="275" t="s">
        <v>206</v>
      </c>
    </row>
    <row r="992" spans="1:4" x14ac:dyDescent="0.25">
      <c r="A992" s="277">
        <v>127054</v>
      </c>
      <c r="B992" s="275" t="s">
        <v>1349</v>
      </c>
      <c r="C992" s="275" t="s">
        <v>1279</v>
      </c>
      <c r="D992" s="275" t="s">
        <v>206</v>
      </c>
    </row>
    <row r="993" spans="1:4" ht="26.25" x14ac:dyDescent="0.25">
      <c r="A993" s="277">
        <v>127024</v>
      </c>
      <c r="B993" s="275" t="s">
        <v>1350</v>
      </c>
      <c r="C993" s="275" t="s">
        <v>1218</v>
      </c>
      <c r="D993" s="275" t="s">
        <v>206</v>
      </c>
    </row>
    <row r="994" spans="1:4" x14ac:dyDescent="0.25">
      <c r="A994" s="277">
        <v>127114</v>
      </c>
      <c r="B994" s="275" t="s">
        <v>1351</v>
      </c>
      <c r="C994" s="275" t="s">
        <v>1200</v>
      </c>
      <c r="D994" s="275" t="s">
        <v>206</v>
      </c>
    </row>
    <row r="995" spans="1:4" x14ac:dyDescent="0.25">
      <c r="A995" s="277">
        <v>127055</v>
      </c>
      <c r="B995" s="275" t="s">
        <v>1352</v>
      </c>
      <c r="C995" s="275" t="s">
        <v>1279</v>
      </c>
      <c r="D995" s="275" t="s">
        <v>206</v>
      </c>
    </row>
    <row r="996" spans="1:4" x14ac:dyDescent="0.25">
      <c r="A996" s="277">
        <v>126955</v>
      </c>
      <c r="B996" s="275" t="s">
        <v>1353</v>
      </c>
      <c r="C996" s="275" t="s">
        <v>1188</v>
      </c>
      <c r="D996" s="275" t="s">
        <v>206</v>
      </c>
    </row>
    <row r="997" spans="1:4" x14ac:dyDescent="0.25">
      <c r="A997" s="277">
        <v>127008</v>
      </c>
      <c r="B997" s="275" t="s">
        <v>1354</v>
      </c>
      <c r="C997" s="275" t="s">
        <v>1205</v>
      </c>
      <c r="D997" s="275" t="s">
        <v>206</v>
      </c>
    </row>
    <row r="998" spans="1:4" x14ac:dyDescent="0.25">
      <c r="A998" s="277">
        <v>200513</v>
      </c>
      <c r="B998" s="275" t="s">
        <v>1355</v>
      </c>
      <c r="C998" s="275" t="s">
        <v>1200</v>
      </c>
      <c r="D998" s="275" t="s">
        <v>206</v>
      </c>
    </row>
    <row r="999" spans="1:4" x14ac:dyDescent="0.25">
      <c r="A999" s="277">
        <v>500689</v>
      </c>
      <c r="B999" s="275" t="s">
        <v>1356</v>
      </c>
      <c r="C999" s="275" t="s">
        <v>1198</v>
      </c>
      <c r="D999" s="275" t="s">
        <v>206</v>
      </c>
    </row>
    <row r="1000" spans="1:4" x14ac:dyDescent="0.25">
      <c r="A1000" s="277">
        <v>127074</v>
      </c>
      <c r="B1000" s="275" t="s">
        <v>1357</v>
      </c>
      <c r="C1000" s="275" t="s">
        <v>1198</v>
      </c>
      <c r="D1000" s="275" t="s">
        <v>206</v>
      </c>
    </row>
    <row r="1001" spans="1:4" ht="26.25" x14ac:dyDescent="0.25">
      <c r="A1001" s="277">
        <v>200514</v>
      </c>
      <c r="B1001" s="275" t="s">
        <v>1358</v>
      </c>
      <c r="C1001" s="275" t="s">
        <v>1218</v>
      </c>
      <c r="D1001" s="275" t="s">
        <v>206</v>
      </c>
    </row>
    <row r="1002" spans="1:4" x14ac:dyDescent="0.25">
      <c r="A1002" s="277">
        <v>126944</v>
      </c>
      <c r="B1002" s="275" t="s">
        <v>1359</v>
      </c>
      <c r="C1002" s="275" t="s">
        <v>1192</v>
      </c>
      <c r="D1002" s="275" t="s">
        <v>206</v>
      </c>
    </row>
    <row r="1003" spans="1:4" x14ac:dyDescent="0.25">
      <c r="A1003" s="277">
        <v>127115</v>
      </c>
      <c r="B1003" s="275" t="s">
        <v>1360</v>
      </c>
      <c r="C1003" s="275" t="s">
        <v>1200</v>
      </c>
      <c r="D1003" s="275" t="s">
        <v>206</v>
      </c>
    </row>
    <row r="1004" spans="1:4" x14ac:dyDescent="0.25">
      <c r="A1004" s="277">
        <v>127046</v>
      </c>
      <c r="B1004" s="275" t="s">
        <v>579</v>
      </c>
      <c r="C1004" s="275" t="s">
        <v>1229</v>
      </c>
      <c r="D1004" s="275" t="s">
        <v>206</v>
      </c>
    </row>
    <row r="1005" spans="1:4" x14ac:dyDescent="0.25">
      <c r="A1005" s="277">
        <v>127056</v>
      </c>
      <c r="B1005" s="275" t="s">
        <v>579</v>
      </c>
      <c r="C1005" s="275" t="s">
        <v>1279</v>
      </c>
      <c r="D1005" s="275" t="s">
        <v>206</v>
      </c>
    </row>
    <row r="1006" spans="1:4" x14ac:dyDescent="0.25">
      <c r="A1006" s="277">
        <v>127227</v>
      </c>
      <c r="B1006" s="275" t="s">
        <v>1361</v>
      </c>
      <c r="C1006" s="275" t="s">
        <v>1231</v>
      </c>
      <c r="D1006" s="275" t="s">
        <v>206</v>
      </c>
    </row>
    <row r="1007" spans="1:4" x14ac:dyDescent="0.25">
      <c r="A1007" s="277">
        <v>126979</v>
      </c>
      <c r="B1007" s="275" t="s">
        <v>1362</v>
      </c>
      <c r="C1007" s="275" t="s">
        <v>1207</v>
      </c>
      <c r="D1007" s="275" t="s">
        <v>206</v>
      </c>
    </row>
    <row r="1008" spans="1:4" x14ac:dyDescent="0.25">
      <c r="A1008" s="277">
        <v>127095</v>
      </c>
      <c r="B1008" s="275" t="s">
        <v>1363</v>
      </c>
      <c r="C1008" s="275" t="s">
        <v>1246</v>
      </c>
      <c r="D1008" s="275" t="s">
        <v>206</v>
      </c>
    </row>
    <row r="1009" spans="1:4" x14ac:dyDescent="0.25">
      <c r="A1009" s="277">
        <v>126980</v>
      </c>
      <c r="B1009" s="275" t="s">
        <v>1364</v>
      </c>
      <c r="C1009" s="275" t="s">
        <v>1207</v>
      </c>
      <c r="D1009" s="275" t="s">
        <v>206</v>
      </c>
    </row>
    <row r="1010" spans="1:4" x14ac:dyDescent="0.25">
      <c r="A1010" s="277">
        <v>127116</v>
      </c>
      <c r="B1010" s="275" t="s">
        <v>1365</v>
      </c>
      <c r="C1010" s="275" t="s">
        <v>1209</v>
      </c>
      <c r="D1010" s="275" t="s">
        <v>206</v>
      </c>
    </row>
    <row r="1011" spans="1:4" x14ac:dyDescent="0.25">
      <c r="A1011" s="277">
        <v>127215</v>
      </c>
      <c r="B1011" s="275" t="s">
        <v>1365</v>
      </c>
      <c r="C1011" s="275" t="s">
        <v>1263</v>
      </c>
      <c r="D1011" s="275" t="s">
        <v>206</v>
      </c>
    </row>
    <row r="1012" spans="1:4" x14ac:dyDescent="0.25">
      <c r="A1012" s="277">
        <v>127151</v>
      </c>
      <c r="B1012" s="275" t="s">
        <v>1366</v>
      </c>
      <c r="C1012" s="275" t="s">
        <v>1194</v>
      </c>
      <c r="D1012" s="275" t="s">
        <v>206</v>
      </c>
    </row>
    <row r="1013" spans="1:4" x14ac:dyDescent="0.25">
      <c r="A1013" s="277">
        <v>127165</v>
      </c>
      <c r="B1013" s="275" t="s">
        <v>1367</v>
      </c>
      <c r="C1013" s="275" t="s">
        <v>1248</v>
      </c>
      <c r="D1013" s="275" t="s">
        <v>206</v>
      </c>
    </row>
    <row r="1014" spans="1:4" x14ac:dyDescent="0.25">
      <c r="A1014" s="277">
        <v>127132</v>
      </c>
      <c r="B1014" s="275" t="s">
        <v>1368</v>
      </c>
      <c r="C1014" s="275" t="s">
        <v>1286</v>
      </c>
      <c r="D1014" s="275" t="s">
        <v>206</v>
      </c>
    </row>
    <row r="1015" spans="1:4" x14ac:dyDescent="0.25">
      <c r="A1015" s="277">
        <v>127183</v>
      </c>
      <c r="B1015" s="275" t="s">
        <v>1369</v>
      </c>
      <c r="C1015" s="275" t="s">
        <v>1233</v>
      </c>
      <c r="D1015" s="275" t="s">
        <v>206</v>
      </c>
    </row>
    <row r="1016" spans="1:4" x14ac:dyDescent="0.25">
      <c r="A1016" s="277">
        <v>127199</v>
      </c>
      <c r="B1016" s="275" t="s">
        <v>1370</v>
      </c>
      <c r="C1016" s="275" t="s">
        <v>1223</v>
      </c>
      <c r="D1016" s="275" t="s">
        <v>206</v>
      </c>
    </row>
    <row r="1017" spans="1:4" ht="26.25" x14ac:dyDescent="0.25">
      <c r="A1017" s="277">
        <v>127025</v>
      </c>
      <c r="B1017" s="275" t="s">
        <v>287</v>
      </c>
      <c r="C1017" s="275" t="s">
        <v>1218</v>
      </c>
      <c r="D1017" s="275" t="s">
        <v>206</v>
      </c>
    </row>
    <row r="1018" spans="1:4" x14ac:dyDescent="0.25">
      <c r="A1018" s="277">
        <v>127184</v>
      </c>
      <c r="B1018" s="275" t="s">
        <v>1371</v>
      </c>
      <c r="C1018" s="275" t="s">
        <v>1233</v>
      </c>
      <c r="D1018" s="275" t="s">
        <v>206</v>
      </c>
    </row>
    <row r="1019" spans="1:4" x14ac:dyDescent="0.25">
      <c r="A1019" s="277">
        <v>127075</v>
      </c>
      <c r="B1019" s="275" t="s">
        <v>1372</v>
      </c>
      <c r="C1019" s="275" t="s">
        <v>1198</v>
      </c>
      <c r="D1019" s="275" t="s">
        <v>206</v>
      </c>
    </row>
    <row r="1020" spans="1:4" x14ac:dyDescent="0.25">
      <c r="A1020" s="277">
        <v>127103</v>
      </c>
      <c r="B1020" s="275" t="s">
        <v>1373</v>
      </c>
      <c r="C1020" s="275" t="s">
        <v>1190</v>
      </c>
      <c r="D1020" s="275" t="s">
        <v>206</v>
      </c>
    </row>
    <row r="1021" spans="1:4" ht="26.25" x14ac:dyDescent="0.25">
      <c r="A1021" s="277">
        <v>127026</v>
      </c>
      <c r="B1021" s="275" t="s">
        <v>1374</v>
      </c>
      <c r="C1021" s="275" t="s">
        <v>1218</v>
      </c>
      <c r="D1021" s="275" t="s">
        <v>206</v>
      </c>
    </row>
    <row r="1022" spans="1:4" ht="26.25" x14ac:dyDescent="0.25">
      <c r="A1022" s="277">
        <v>200528</v>
      </c>
      <c r="B1022" s="275" t="s">
        <v>493</v>
      </c>
      <c r="C1022" s="275" t="s">
        <v>1218</v>
      </c>
      <c r="D1022" s="275" t="s">
        <v>206</v>
      </c>
    </row>
    <row r="1023" spans="1:4" x14ac:dyDescent="0.25">
      <c r="A1023" s="277">
        <v>126995</v>
      </c>
      <c r="B1023" s="275" t="s">
        <v>1375</v>
      </c>
      <c r="C1023" s="275" t="s">
        <v>1196</v>
      </c>
      <c r="D1023" s="275" t="s">
        <v>206</v>
      </c>
    </row>
    <row r="1024" spans="1:4" x14ac:dyDescent="0.25">
      <c r="A1024" s="277">
        <v>127117</v>
      </c>
      <c r="B1024" s="275" t="s">
        <v>1376</v>
      </c>
      <c r="C1024" s="275" t="s">
        <v>1200</v>
      </c>
      <c r="D1024" s="275" t="s">
        <v>206</v>
      </c>
    </row>
    <row r="1025" spans="1:4" x14ac:dyDescent="0.25">
      <c r="A1025" s="277">
        <v>127201</v>
      </c>
      <c r="B1025" s="275" t="s">
        <v>1377</v>
      </c>
      <c r="C1025" s="275" t="s">
        <v>1223</v>
      </c>
      <c r="D1025" s="275" t="s">
        <v>206</v>
      </c>
    </row>
    <row r="1026" spans="1:4" x14ac:dyDescent="0.25">
      <c r="A1026" s="277">
        <v>200543</v>
      </c>
      <c r="B1026" s="275" t="s">
        <v>1378</v>
      </c>
      <c r="C1026" s="275" t="s">
        <v>1263</v>
      </c>
      <c r="D1026" s="275" t="s">
        <v>206</v>
      </c>
    </row>
    <row r="1027" spans="1:4" x14ac:dyDescent="0.25">
      <c r="A1027" s="277">
        <v>126996</v>
      </c>
      <c r="B1027" s="275" t="s">
        <v>1379</v>
      </c>
      <c r="C1027" s="275" t="s">
        <v>1196</v>
      </c>
      <c r="D1027" s="275" t="s">
        <v>206</v>
      </c>
    </row>
    <row r="1028" spans="1:4" x14ac:dyDescent="0.25">
      <c r="A1028" s="277">
        <v>127228</v>
      </c>
      <c r="B1028" s="275" t="s">
        <v>1380</v>
      </c>
      <c r="C1028" s="275" t="s">
        <v>1231</v>
      </c>
      <c r="D1028" s="275" t="s">
        <v>206</v>
      </c>
    </row>
    <row r="1029" spans="1:4" x14ac:dyDescent="0.25">
      <c r="A1029" s="277">
        <v>126981</v>
      </c>
      <c r="B1029" s="275" t="s">
        <v>1381</v>
      </c>
      <c r="C1029" s="275" t="s">
        <v>1207</v>
      </c>
      <c r="D1029" s="275" t="s">
        <v>206</v>
      </c>
    </row>
    <row r="1030" spans="1:4" x14ac:dyDescent="0.25">
      <c r="A1030" s="277">
        <v>127152</v>
      </c>
      <c r="B1030" s="275" t="s">
        <v>1381</v>
      </c>
      <c r="C1030" s="275" t="s">
        <v>1194</v>
      </c>
      <c r="D1030" s="275" t="s">
        <v>206</v>
      </c>
    </row>
    <row r="1031" spans="1:4" x14ac:dyDescent="0.25">
      <c r="A1031" s="277">
        <v>200535</v>
      </c>
      <c r="B1031" s="275" t="s">
        <v>1382</v>
      </c>
      <c r="C1031" s="275" t="s">
        <v>1200</v>
      </c>
      <c r="D1031" s="275" t="s">
        <v>206</v>
      </c>
    </row>
    <row r="1032" spans="1:4" x14ac:dyDescent="0.25">
      <c r="A1032" s="277">
        <v>126968</v>
      </c>
      <c r="B1032" s="275" t="s">
        <v>1383</v>
      </c>
      <c r="C1032" s="275" t="s">
        <v>1214</v>
      </c>
      <c r="D1032" s="275" t="s">
        <v>206</v>
      </c>
    </row>
    <row r="1033" spans="1:4" x14ac:dyDescent="0.25">
      <c r="A1033" s="277">
        <v>127185</v>
      </c>
      <c r="B1033" s="275" t="s">
        <v>1384</v>
      </c>
      <c r="C1033" s="275" t="s">
        <v>1233</v>
      </c>
      <c r="D1033" s="275" t="s">
        <v>206</v>
      </c>
    </row>
    <row r="1034" spans="1:4" x14ac:dyDescent="0.25">
      <c r="A1034" s="277">
        <v>126969</v>
      </c>
      <c r="B1034" s="275" t="s">
        <v>1385</v>
      </c>
      <c r="C1034" s="275" t="s">
        <v>1214</v>
      </c>
      <c r="D1034" s="275" t="s">
        <v>206</v>
      </c>
    </row>
    <row r="1035" spans="1:4" ht="26.25" x14ac:dyDescent="0.25">
      <c r="A1035" s="277">
        <v>127027</v>
      </c>
      <c r="B1035" s="275" t="s">
        <v>1386</v>
      </c>
      <c r="C1035" s="275" t="s">
        <v>1218</v>
      </c>
      <c r="D1035" s="275" t="s">
        <v>206</v>
      </c>
    </row>
    <row r="1036" spans="1:4" x14ac:dyDescent="0.25">
      <c r="A1036" s="277">
        <v>127134</v>
      </c>
      <c r="B1036" s="275" t="s">
        <v>1387</v>
      </c>
      <c r="C1036" s="275" t="s">
        <v>1286</v>
      </c>
      <c r="D1036" s="275" t="s">
        <v>206</v>
      </c>
    </row>
    <row r="1037" spans="1:4" ht="26.25" x14ac:dyDescent="0.25">
      <c r="A1037" s="277">
        <v>200524</v>
      </c>
      <c r="B1037" s="275" t="s">
        <v>1388</v>
      </c>
      <c r="C1037" s="275" t="s">
        <v>1192</v>
      </c>
      <c r="D1037" s="275" t="s">
        <v>206</v>
      </c>
    </row>
    <row r="1038" spans="1:4" x14ac:dyDescent="0.25">
      <c r="A1038" s="277">
        <v>126982</v>
      </c>
      <c r="B1038" s="275" t="s">
        <v>1389</v>
      </c>
      <c r="C1038" s="275" t="s">
        <v>1207</v>
      </c>
      <c r="D1038" s="275" t="s">
        <v>206</v>
      </c>
    </row>
    <row r="1039" spans="1:4" x14ac:dyDescent="0.25">
      <c r="A1039" s="277">
        <v>127057</v>
      </c>
      <c r="B1039" s="275" t="s">
        <v>1390</v>
      </c>
      <c r="C1039" s="275" t="s">
        <v>1279</v>
      </c>
      <c r="D1039" s="275" t="s">
        <v>206</v>
      </c>
    </row>
    <row r="1040" spans="1:4" x14ac:dyDescent="0.25">
      <c r="A1040" s="277">
        <v>127202</v>
      </c>
      <c r="B1040" s="275" t="s">
        <v>1391</v>
      </c>
      <c r="C1040" s="275" t="s">
        <v>1223</v>
      </c>
      <c r="D1040" s="275" t="s">
        <v>206</v>
      </c>
    </row>
    <row r="1041" spans="1:4" x14ac:dyDescent="0.25">
      <c r="A1041" s="277">
        <v>127086</v>
      </c>
      <c r="B1041" s="275" t="s">
        <v>1392</v>
      </c>
      <c r="C1041" s="275" t="s">
        <v>1186</v>
      </c>
      <c r="D1041" s="275" t="s">
        <v>206</v>
      </c>
    </row>
    <row r="1042" spans="1:4" x14ac:dyDescent="0.25">
      <c r="A1042" s="277">
        <v>126997</v>
      </c>
      <c r="B1042" s="275" t="s">
        <v>1393</v>
      </c>
      <c r="C1042" s="275" t="s">
        <v>1196</v>
      </c>
      <c r="D1042" s="275" t="s">
        <v>206</v>
      </c>
    </row>
    <row r="1043" spans="1:4" x14ac:dyDescent="0.25">
      <c r="A1043" s="277">
        <v>127010</v>
      </c>
      <c r="B1043" s="275" t="s">
        <v>1394</v>
      </c>
      <c r="C1043" s="275" t="s">
        <v>1205</v>
      </c>
      <c r="D1043" s="275" t="s">
        <v>206</v>
      </c>
    </row>
    <row r="1044" spans="1:4" x14ac:dyDescent="0.25">
      <c r="A1044" s="277">
        <v>126956</v>
      </c>
      <c r="B1044" s="275" t="s">
        <v>1395</v>
      </c>
      <c r="C1044" s="275" t="s">
        <v>1188</v>
      </c>
      <c r="D1044" s="275" t="s">
        <v>206</v>
      </c>
    </row>
    <row r="1045" spans="1:4" x14ac:dyDescent="0.25">
      <c r="A1045" s="277">
        <v>127203</v>
      </c>
      <c r="B1045" s="275" t="s">
        <v>1396</v>
      </c>
      <c r="C1045" s="275" t="s">
        <v>1223</v>
      </c>
      <c r="D1045" s="275" t="s">
        <v>206</v>
      </c>
    </row>
    <row r="1046" spans="1:4" x14ac:dyDescent="0.25">
      <c r="A1046" s="277">
        <v>127066</v>
      </c>
      <c r="B1046" s="275" t="s">
        <v>1397</v>
      </c>
      <c r="C1046" s="275" t="s">
        <v>1198</v>
      </c>
      <c r="D1046" s="275" t="s">
        <v>206</v>
      </c>
    </row>
    <row r="1047" spans="1:4" x14ac:dyDescent="0.25">
      <c r="A1047" s="277">
        <v>127135</v>
      </c>
      <c r="B1047" s="275" t="s">
        <v>507</v>
      </c>
      <c r="C1047" s="275" t="s">
        <v>1220</v>
      </c>
      <c r="D1047" s="275" t="s">
        <v>206</v>
      </c>
    </row>
    <row r="1048" spans="1:4" x14ac:dyDescent="0.25">
      <c r="A1048" s="277">
        <v>127076</v>
      </c>
      <c r="B1048" s="275" t="s">
        <v>1398</v>
      </c>
      <c r="C1048" s="275" t="s">
        <v>1198</v>
      </c>
      <c r="D1048" s="275" t="s">
        <v>206</v>
      </c>
    </row>
    <row r="1049" spans="1:4" x14ac:dyDescent="0.25">
      <c r="A1049" s="277">
        <v>126970</v>
      </c>
      <c r="B1049" s="275" t="s">
        <v>1399</v>
      </c>
      <c r="C1049" s="275" t="s">
        <v>1214</v>
      </c>
      <c r="D1049" s="275" t="s">
        <v>206</v>
      </c>
    </row>
    <row r="1050" spans="1:4" x14ac:dyDescent="0.25">
      <c r="A1050" s="277">
        <v>127153</v>
      </c>
      <c r="B1050" s="275" t="s">
        <v>1399</v>
      </c>
      <c r="C1050" s="275" t="s">
        <v>1194</v>
      </c>
      <c r="D1050" s="275" t="s">
        <v>206</v>
      </c>
    </row>
    <row r="1051" spans="1:4" x14ac:dyDescent="0.25">
      <c r="A1051" s="277">
        <v>200538</v>
      </c>
      <c r="B1051" s="275" t="s">
        <v>1399</v>
      </c>
      <c r="C1051" s="275" t="s">
        <v>1209</v>
      </c>
      <c r="D1051" s="275" t="s">
        <v>206</v>
      </c>
    </row>
    <row r="1052" spans="1:4" x14ac:dyDescent="0.25">
      <c r="A1052" s="277">
        <v>127118</v>
      </c>
      <c r="B1052" s="275" t="s">
        <v>1400</v>
      </c>
      <c r="C1052" s="275" t="s">
        <v>1200</v>
      </c>
      <c r="D1052" s="275" t="s">
        <v>206</v>
      </c>
    </row>
    <row r="1053" spans="1:4" ht="26.25" x14ac:dyDescent="0.25">
      <c r="A1053" s="277">
        <v>127204</v>
      </c>
      <c r="B1053" s="275" t="s">
        <v>1401</v>
      </c>
      <c r="C1053" s="275" t="s">
        <v>1223</v>
      </c>
      <c r="D1053" s="275" t="s">
        <v>206</v>
      </c>
    </row>
    <row r="1054" spans="1:4" ht="26.25" x14ac:dyDescent="0.25">
      <c r="A1054" s="277">
        <v>127028</v>
      </c>
      <c r="B1054" s="275" t="s">
        <v>1402</v>
      </c>
      <c r="C1054" s="275" t="s">
        <v>1218</v>
      </c>
      <c r="D1054" s="275" t="s">
        <v>206</v>
      </c>
    </row>
    <row r="1055" spans="1:4" ht="26.25" x14ac:dyDescent="0.25">
      <c r="A1055" s="277">
        <v>200531</v>
      </c>
      <c r="B1055" s="275" t="s">
        <v>1403</v>
      </c>
      <c r="C1055" s="275" t="s">
        <v>1218</v>
      </c>
      <c r="D1055" s="275" t="s">
        <v>206</v>
      </c>
    </row>
    <row r="1056" spans="1:4" x14ac:dyDescent="0.25">
      <c r="A1056" s="277">
        <v>126945</v>
      </c>
      <c r="B1056" s="275" t="s">
        <v>1404</v>
      </c>
      <c r="C1056" s="275" t="s">
        <v>1192</v>
      </c>
      <c r="D1056" s="275" t="s">
        <v>206</v>
      </c>
    </row>
    <row r="1057" spans="1:4" x14ac:dyDescent="0.25">
      <c r="A1057" s="277">
        <v>126971</v>
      </c>
      <c r="B1057" s="275" t="s">
        <v>1405</v>
      </c>
      <c r="C1057" s="275" t="s">
        <v>1214</v>
      </c>
      <c r="D1057" s="275" t="s">
        <v>206</v>
      </c>
    </row>
    <row r="1058" spans="1:4" x14ac:dyDescent="0.25">
      <c r="A1058" s="277">
        <v>127119</v>
      </c>
      <c r="B1058" s="275" t="s">
        <v>1406</v>
      </c>
      <c r="C1058" s="275" t="s">
        <v>1209</v>
      </c>
      <c r="D1058" s="275" t="s">
        <v>206</v>
      </c>
    </row>
    <row r="1059" spans="1:4" x14ac:dyDescent="0.25">
      <c r="A1059" s="277">
        <v>126958</v>
      </c>
      <c r="B1059" s="275" t="s">
        <v>1407</v>
      </c>
      <c r="C1059" s="275" t="s">
        <v>1188</v>
      </c>
      <c r="D1059" s="275" t="s">
        <v>206</v>
      </c>
    </row>
    <row r="1060" spans="1:4" x14ac:dyDescent="0.25">
      <c r="A1060" s="277">
        <v>127096</v>
      </c>
      <c r="B1060" s="275" t="s">
        <v>1408</v>
      </c>
      <c r="C1060" s="275" t="s">
        <v>1246</v>
      </c>
      <c r="D1060" s="275" t="s">
        <v>206</v>
      </c>
    </row>
    <row r="1061" spans="1:4" x14ac:dyDescent="0.25">
      <c r="A1061" s="277">
        <v>127137</v>
      </c>
      <c r="B1061" s="275" t="s">
        <v>1409</v>
      </c>
      <c r="C1061" s="275" t="s">
        <v>1286</v>
      </c>
      <c r="D1061" s="275" t="s">
        <v>206</v>
      </c>
    </row>
    <row r="1062" spans="1:4" x14ac:dyDescent="0.25">
      <c r="A1062" s="277">
        <v>127205</v>
      </c>
      <c r="B1062" s="275" t="s">
        <v>1410</v>
      </c>
      <c r="C1062" s="275" t="s">
        <v>1223</v>
      </c>
      <c r="D1062" s="275" t="s">
        <v>206</v>
      </c>
    </row>
    <row r="1063" spans="1:4" x14ac:dyDescent="0.25">
      <c r="A1063" s="277">
        <v>127138</v>
      </c>
      <c r="B1063" s="275" t="s">
        <v>1411</v>
      </c>
      <c r="C1063" s="275" t="s">
        <v>1286</v>
      </c>
      <c r="D1063" s="275" t="s">
        <v>206</v>
      </c>
    </row>
    <row r="1064" spans="1:4" x14ac:dyDescent="0.25">
      <c r="A1064" s="277">
        <v>126972</v>
      </c>
      <c r="B1064" s="275" t="s">
        <v>1412</v>
      </c>
      <c r="C1064" s="275" t="s">
        <v>1214</v>
      </c>
      <c r="D1064" s="275" t="s">
        <v>206</v>
      </c>
    </row>
    <row r="1065" spans="1:4" x14ac:dyDescent="0.25">
      <c r="A1065" s="277">
        <v>126973</v>
      </c>
      <c r="B1065" s="275" t="s">
        <v>1413</v>
      </c>
      <c r="C1065" s="275" t="s">
        <v>1214</v>
      </c>
      <c r="D1065" s="275" t="s">
        <v>206</v>
      </c>
    </row>
    <row r="1066" spans="1:4" x14ac:dyDescent="0.25">
      <c r="A1066" s="277">
        <v>127186</v>
      </c>
      <c r="B1066" s="275" t="s">
        <v>1414</v>
      </c>
      <c r="C1066" s="275" t="s">
        <v>1233</v>
      </c>
      <c r="D1066" s="275" t="s">
        <v>206</v>
      </c>
    </row>
    <row r="1067" spans="1:4" x14ac:dyDescent="0.25">
      <c r="A1067" s="277">
        <v>500248</v>
      </c>
      <c r="B1067" s="275" t="s">
        <v>1415</v>
      </c>
      <c r="C1067" s="275" t="s">
        <v>1192</v>
      </c>
      <c r="D1067" s="275" t="s">
        <v>206</v>
      </c>
    </row>
    <row r="1068" spans="1:4" x14ac:dyDescent="0.25">
      <c r="A1068" s="277">
        <v>127047</v>
      </c>
      <c r="B1068" s="275" t="s">
        <v>1416</v>
      </c>
      <c r="C1068" s="275" t="s">
        <v>1229</v>
      </c>
      <c r="D1068" s="275" t="s">
        <v>206</v>
      </c>
    </row>
    <row r="1069" spans="1:4" x14ac:dyDescent="0.25">
      <c r="A1069" s="277">
        <v>127229</v>
      </c>
      <c r="B1069" s="275" t="s">
        <v>1417</v>
      </c>
      <c r="C1069" s="275" t="s">
        <v>1231</v>
      </c>
      <c r="D1069" s="275" t="s">
        <v>206</v>
      </c>
    </row>
    <row r="1070" spans="1:4" x14ac:dyDescent="0.25">
      <c r="A1070" s="277">
        <v>127077</v>
      </c>
      <c r="B1070" s="275" t="s">
        <v>1418</v>
      </c>
      <c r="C1070" s="275" t="s">
        <v>1198</v>
      </c>
      <c r="D1070" s="275" t="s">
        <v>206</v>
      </c>
    </row>
    <row r="1071" spans="1:4" x14ac:dyDescent="0.25">
      <c r="A1071" s="277">
        <v>127120</v>
      </c>
      <c r="B1071" s="275" t="s">
        <v>1419</v>
      </c>
      <c r="C1071" s="275" t="s">
        <v>1209</v>
      </c>
      <c r="D1071" s="275" t="s">
        <v>206</v>
      </c>
    </row>
    <row r="1072" spans="1:4" x14ac:dyDescent="0.25">
      <c r="A1072" s="277">
        <v>127139</v>
      </c>
      <c r="B1072" s="275" t="s">
        <v>1420</v>
      </c>
      <c r="C1072" s="275" t="s">
        <v>1220</v>
      </c>
      <c r="D1072" s="275" t="s">
        <v>206</v>
      </c>
    </row>
    <row r="1073" spans="1:4" x14ac:dyDescent="0.25">
      <c r="A1073" s="277">
        <v>127206</v>
      </c>
      <c r="B1073" s="275" t="s">
        <v>1421</v>
      </c>
      <c r="C1073" s="275" t="s">
        <v>1223</v>
      </c>
      <c r="D1073" s="275" t="s">
        <v>206</v>
      </c>
    </row>
    <row r="1074" spans="1:4" x14ac:dyDescent="0.25">
      <c r="A1074" s="277">
        <v>127154</v>
      </c>
      <c r="B1074" s="275" t="s">
        <v>1422</v>
      </c>
      <c r="C1074" s="275" t="s">
        <v>1194</v>
      </c>
      <c r="D1074" s="275" t="s">
        <v>206</v>
      </c>
    </row>
    <row r="1075" spans="1:4" x14ac:dyDescent="0.25">
      <c r="A1075" s="277">
        <v>200505</v>
      </c>
      <c r="B1075" s="275" t="s">
        <v>1423</v>
      </c>
      <c r="C1075" s="275" t="s">
        <v>1233</v>
      </c>
      <c r="D1075" s="275" t="s">
        <v>206</v>
      </c>
    </row>
    <row r="1076" spans="1:4" x14ac:dyDescent="0.25">
      <c r="A1076" s="277">
        <v>127155</v>
      </c>
      <c r="B1076" s="275" t="s">
        <v>1424</v>
      </c>
      <c r="C1076" s="275" t="s">
        <v>1194</v>
      </c>
      <c r="D1076" s="275" t="s">
        <v>206</v>
      </c>
    </row>
    <row r="1077" spans="1:4" x14ac:dyDescent="0.25">
      <c r="A1077" s="277">
        <v>127156</v>
      </c>
      <c r="B1077" s="275" t="s">
        <v>1425</v>
      </c>
      <c r="C1077" s="275" t="s">
        <v>1194</v>
      </c>
      <c r="D1077" s="275" t="s">
        <v>206</v>
      </c>
    </row>
    <row r="1078" spans="1:4" x14ac:dyDescent="0.25">
      <c r="A1078" s="277">
        <v>127059</v>
      </c>
      <c r="B1078" s="275" t="s">
        <v>1426</v>
      </c>
      <c r="C1078" s="275" t="s">
        <v>1279</v>
      </c>
      <c r="D1078" s="275" t="s">
        <v>206</v>
      </c>
    </row>
    <row r="1079" spans="1:4" x14ac:dyDescent="0.25">
      <c r="A1079" s="277">
        <v>127140</v>
      </c>
      <c r="B1079" s="275" t="s">
        <v>1427</v>
      </c>
      <c r="C1079" s="275" t="s">
        <v>1286</v>
      </c>
      <c r="D1079" s="275" t="s">
        <v>206</v>
      </c>
    </row>
    <row r="1080" spans="1:4" x14ac:dyDescent="0.25">
      <c r="A1080" s="277">
        <v>127166</v>
      </c>
      <c r="B1080" s="275" t="s">
        <v>1428</v>
      </c>
      <c r="C1080" s="275" t="s">
        <v>1248</v>
      </c>
      <c r="D1080" s="275" t="s">
        <v>206</v>
      </c>
    </row>
    <row r="1081" spans="1:4" x14ac:dyDescent="0.25">
      <c r="A1081" s="277">
        <v>200526</v>
      </c>
      <c r="B1081" s="275" t="s">
        <v>1429</v>
      </c>
      <c r="C1081" s="275" t="s">
        <v>1223</v>
      </c>
      <c r="D1081" s="275" t="s">
        <v>206</v>
      </c>
    </row>
    <row r="1082" spans="1:4" x14ac:dyDescent="0.25">
      <c r="A1082" s="277">
        <v>127167</v>
      </c>
      <c r="B1082" s="275" t="s">
        <v>1430</v>
      </c>
      <c r="C1082" s="275" t="s">
        <v>1248</v>
      </c>
      <c r="D1082" s="275" t="s">
        <v>206</v>
      </c>
    </row>
    <row r="1083" spans="1:4" x14ac:dyDescent="0.25">
      <c r="A1083" s="277">
        <v>127141</v>
      </c>
      <c r="B1083" s="275" t="s">
        <v>1431</v>
      </c>
      <c r="C1083" s="275" t="s">
        <v>1220</v>
      </c>
      <c r="D1083" s="275" t="s">
        <v>206</v>
      </c>
    </row>
    <row r="1084" spans="1:4" x14ac:dyDescent="0.25">
      <c r="A1084" s="277">
        <v>126974</v>
      </c>
      <c r="B1084" s="275" t="s">
        <v>1432</v>
      </c>
      <c r="C1084" s="275" t="s">
        <v>1214</v>
      </c>
      <c r="D1084" s="275" t="s">
        <v>206</v>
      </c>
    </row>
    <row r="1085" spans="1:4" x14ac:dyDescent="0.25">
      <c r="A1085" s="277">
        <v>127238</v>
      </c>
      <c r="B1085" s="275" t="s">
        <v>1433</v>
      </c>
      <c r="C1085" s="275" t="s">
        <v>1257</v>
      </c>
      <c r="D1085" s="275" t="s">
        <v>206</v>
      </c>
    </row>
    <row r="1086" spans="1:4" x14ac:dyDescent="0.25">
      <c r="A1086" s="277">
        <v>127216</v>
      </c>
      <c r="B1086" s="275" t="s">
        <v>1434</v>
      </c>
      <c r="C1086" s="275" t="s">
        <v>1263</v>
      </c>
      <c r="D1086" s="275" t="s">
        <v>206</v>
      </c>
    </row>
    <row r="1087" spans="1:4" ht="26.25" x14ac:dyDescent="0.25">
      <c r="A1087" s="277">
        <v>127030</v>
      </c>
      <c r="B1087" s="275" t="s">
        <v>1435</v>
      </c>
      <c r="C1087" s="275" t="s">
        <v>1218</v>
      </c>
      <c r="D1087" s="275" t="s">
        <v>206</v>
      </c>
    </row>
    <row r="1088" spans="1:4" x14ac:dyDescent="0.25">
      <c r="A1088" s="277">
        <v>127087</v>
      </c>
      <c r="B1088" s="275" t="s">
        <v>1436</v>
      </c>
      <c r="C1088" s="275" t="s">
        <v>1186</v>
      </c>
      <c r="D1088" s="275" t="s">
        <v>206</v>
      </c>
    </row>
    <row r="1089" spans="1:4" x14ac:dyDescent="0.25">
      <c r="A1089" s="277">
        <v>127231</v>
      </c>
      <c r="B1089" s="275" t="s">
        <v>1437</v>
      </c>
      <c r="C1089" s="275" t="s">
        <v>1231</v>
      </c>
      <c r="D1089" s="275" t="s">
        <v>206</v>
      </c>
    </row>
    <row r="1090" spans="1:4" x14ac:dyDescent="0.25">
      <c r="A1090" s="277">
        <v>200523</v>
      </c>
      <c r="B1090" s="275" t="s">
        <v>1438</v>
      </c>
      <c r="C1090" s="275" t="s">
        <v>1225</v>
      </c>
      <c r="D1090" s="275" t="s">
        <v>206</v>
      </c>
    </row>
    <row r="1091" spans="1:4" x14ac:dyDescent="0.25">
      <c r="A1091" s="277">
        <v>127121</v>
      </c>
      <c r="B1091" s="275" t="s">
        <v>1439</v>
      </c>
      <c r="C1091" s="275" t="s">
        <v>1209</v>
      </c>
      <c r="D1091" s="275" t="s">
        <v>206</v>
      </c>
    </row>
    <row r="1092" spans="1:4" x14ac:dyDescent="0.25">
      <c r="A1092" s="277">
        <v>127088</v>
      </c>
      <c r="B1092" s="275" t="s">
        <v>1440</v>
      </c>
      <c r="C1092" s="275" t="s">
        <v>1186</v>
      </c>
      <c r="D1092" s="275" t="s">
        <v>206</v>
      </c>
    </row>
    <row r="1093" spans="1:4" x14ac:dyDescent="0.25">
      <c r="A1093" s="277">
        <v>127142</v>
      </c>
      <c r="B1093" s="275" t="s">
        <v>1440</v>
      </c>
      <c r="C1093" s="275" t="s">
        <v>1220</v>
      </c>
      <c r="D1093" s="275" t="s">
        <v>206</v>
      </c>
    </row>
    <row r="1094" spans="1:4" x14ac:dyDescent="0.25">
      <c r="A1094" s="277">
        <v>126983</v>
      </c>
      <c r="B1094" s="275" t="s">
        <v>1441</v>
      </c>
      <c r="C1094" s="275" t="s">
        <v>1207</v>
      </c>
      <c r="D1094" s="275" t="s">
        <v>206</v>
      </c>
    </row>
    <row r="1095" spans="1:4" x14ac:dyDescent="0.25">
      <c r="A1095" s="277">
        <v>127168</v>
      </c>
      <c r="B1095" s="275" t="s">
        <v>1441</v>
      </c>
      <c r="C1095" s="275" t="s">
        <v>1248</v>
      </c>
      <c r="D1095" s="275" t="s">
        <v>206</v>
      </c>
    </row>
    <row r="1096" spans="1:4" x14ac:dyDescent="0.25">
      <c r="A1096" s="277">
        <v>126959</v>
      </c>
      <c r="B1096" s="275" t="s">
        <v>1442</v>
      </c>
      <c r="C1096" s="275" t="s">
        <v>1188</v>
      </c>
      <c r="D1096" s="275" t="s">
        <v>206</v>
      </c>
    </row>
    <row r="1097" spans="1:4" x14ac:dyDescent="0.25">
      <c r="A1097" s="277">
        <v>127239</v>
      </c>
      <c r="B1097" s="275" t="s">
        <v>1443</v>
      </c>
      <c r="C1097" s="275" t="s">
        <v>1257</v>
      </c>
      <c r="D1097" s="275" t="s">
        <v>206</v>
      </c>
    </row>
    <row r="1098" spans="1:4" ht="26.25" x14ac:dyDescent="0.25">
      <c r="A1098" s="277">
        <v>127031</v>
      </c>
      <c r="B1098" s="275" t="s">
        <v>1444</v>
      </c>
      <c r="C1098" s="275" t="s">
        <v>1218</v>
      </c>
      <c r="D1098" s="275" t="s">
        <v>206</v>
      </c>
    </row>
    <row r="1099" spans="1:4" x14ac:dyDescent="0.25">
      <c r="A1099" s="277">
        <v>127207</v>
      </c>
      <c r="B1099" s="275" t="s">
        <v>1445</v>
      </c>
      <c r="C1099" s="275" t="s">
        <v>1223</v>
      </c>
      <c r="D1099" s="275" t="s">
        <v>206</v>
      </c>
    </row>
    <row r="1100" spans="1:4" x14ac:dyDescent="0.25">
      <c r="A1100" s="277">
        <v>127230</v>
      </c>
      <c r="B1100" s="275" t="s">
        <v>1446</v>
      </c>
      <c r="C1100" s="275" t="s">
        <v>1231</v>
      </c>
      <c r="D1100" s="275" t="s">
        <v>206</v>
      </c>
    </row>
    <row r="1101" spans="1:4" x14ac:dyDescent="0.25">
      <c r="A1101" s="277">
        <v>127089</v>
      </c>
      <c r="B1101" s="275" t="s">
        <v>1447</v>
      </c>
      <c r="C1101" s="275" t="s">
        <v>1186</v>
      </c>
      <c r="D1101" s="275" t="s">
        <v>206</v>
      </c>
    </row>
    <row r="1102" spans="1:4" ht="26.25" x14ac:dyDescent="0.25">
      <c r="A1102" s="277">
        <v>127032</v>
      </c>
      <c r="B1102" s="275" t="s">
        <v>1448</v>
      </c>
      <c r="C1102" s="275" t="s">
        <v>1218</v>
      </c>
      <c r="D1102" s="275" t="s">
        <v>206</v>
      </c>
    </row>
    <row r="1103" spans="1:4" x14ac:dyDescent="0.25">
      <c r="A1103" s="277">
        <v>127143</v>
      </c>
      <c r="B1103" s="275" t="s">
        <v>1449</v>
      </c>
      <c r="C1103" s="275" t="s">
        <v>1286</v>
      </c>
      <c r="D1103" s="275" t="s">
        <v>206</v>
      </c>
    </row>
    <row r="1104" spans="1:4" x14ac:dyDescent="0.25">
      <c r="A1104" s="277">
        <v>126984</v>
      </c>
      <c r="B1104" s="275" t="s">
        <v>1450</v>
      </c>
      <c r="C1104" s="275" t="s">
        <v>1207</v>
      </c>
      <c r="D1104" s="275" t="s">
        <v>206</v>
      </c>
    </row>
    <row r="1105" spans="1:4" x14ac:dyDescent="0.25">
      <c r="A1105" s="277">
        <v>127157</v>
      </c>
      <c r="B1105" s="275" t="s">
        <v>1451</v>
      </c>
      <c r="C1105" s="275" t="s">
        <v>1194</v>
      </c>
      <c r="D1105" s="275" t="s">
        <v>206</v>
      </c>
    </row>
    <row r="1106" spans="1:4" x14ac:dyDescent="0.25">
      <c r="A1106" s="277">
        <v>127170</v>
      </c>
      <c r="B1106" s="275" t="s">
        <v>1452</v>
      </c>
      <c r="C1106" s="275" t="s">
        <v>1248</v>
      </c>
      <c r="D1106" s="275" t="s">
        <v>206</v>
      </c>
    </row>
    <row r="1107" spans="1:4" x14ac:dyDescent="0.25">
      <c r="A1107" s="277">
        <v>127097</v>
      </c>
      <c r="B1107" s="275" t="s">
        <v>1453</v>
      </c>
      <c r="C1107" s="275" t="s">
        <v>1246</v>
      </c>
      <c r="D1107" s="275" t="s">
        <v>206</v>
      </c>
    </row>
    <row r="1108" spans="1:4" ht="26.25" x14ac:dyDescent="0.25">
      <c r="A1108" s="277">
        <v>127033</v>
      </c>
      <c r="B1108" s="275" t="s">
        <v>1454</v>
      </c>
      <c r="C1108" s="275" t="s">
        <v>1218</v>
      </c>
      <c r="D1108" s="275" t="s">
        <v>206</v>
      </c>
    </row>
    <row r="1109" spans="1:4" x14ac:dyDescent="0.25">
      <c r="A1109" s="277">
        <v>127122</v>
      </c>
      <c r="B1109" s="275" t="s">
        <v>1454</v>
      </c>
      <c r="C1109" s="275" t="s">
        <v>1209</v>
      </c>
      <c r="D1109" s="275" t="s">
        <v>206</v>
      </c>
    </row>
    <row r="1110" spans="1:4" x14ac:dyDescent="0.25">
      <c r="A1110" s="277">
        <v>126985</v>
      </c>
      <c r="B1110" s="275" t="s">
        <v>1455</v>
      </c>
      <c r="C1110" s="275" t="s">
        <v>1207</v>
      </c>
      <c r="D1110" s="275" t="s">
        <v>206</v>
      </c>
    </row>
    <row r="1111" spans="1:4" x14ac:dyDescent="0.25">
      <c r="A1111" s="277">
        <v>200546</v>
      </c>
      <c r="B1111" s="275" t="s">
        <v>1456</v>
      </c>
      <c r="C1111" s="275" t="s">
        <v>1205</v>
      </c>
      <c r="D1111" s="275" t="s">
        <v>206</v>
      </c>
    </row>
    <row r="1112" spans="1:4" x14ac:dyDescent="0.25">
      <c r="A1112" s="277">
        <v>127060</v>
      </c>
      <c r="B1112" s="275" t="s">
        <v>1457</v>
      </c>
      <c r="C1112" s="275" t="s">
        <v>1279</v>
      </c>
      <c r="D1112" s="275" t="s">
        <v>206</v>
      </c>
    </row>
    <row r="1113" spans="1:4" x14ac:dyDescent="0.25">
      <c r="A1113" s="277">
        <v>127098</v>
      </c>
      <c r="B1113" s="275" t="s">
        <v>1458</v>
      </c>
      <c r="C1113" s="275" t="s">
        <v>1246</v>
      </c>
      <c r="D1113" s="275" t="s">
        <v>206</v>
      </c>
    </row>
    <row r="1114" spans="1:4" x14ac:dyDescent="0.25">
      <c r="A1114" s="277">
        <v>126947</v>
      </c>
      <c r="B1114" s="275" t="s">
        <v>1459</v>
      </c>
      <c r="C1114" s="275" t="s">
        <v>1192</v>
      </c>
      <c r="D1114" s="275" t="s">
        <v>206</v>
      </c>
    </row>
    <row r="1115" spans="1:4" x14ac:dyDescent="0.25">
      <c r="A1115" s="277">
        <v>500430</v>
      </c>
      <c r="B1115" s="275" t="s">
        <v>1460</v>
      </c>
      <c r="C1115" s="275" t="s">
        <v>1257</v>
      </c>
      <c r="D1115" s="275" t="s">
        <v>206</v>
      </c>
    </row>
    <row r="1116" spans="1:4" x14ac:dyDescent="0.25">
      <c r="A1116" s="277">
        <v>126948</v>
      </c>
      <c r="B1116" s="275" t="s">
        <v>1461</v>
      </c>
      <c r="C1116" s="275" t="s">
        <v>1192</v>
      </c>
      <c r="D1116" s="275" t="s">
        <v>206</v>
      </c>
    </row>
    <row r="1117" spans="1:4" x14ac:dyDescent="0.25">
      <c r="A1117" s="277">
        <v>127090</v>
      </c>
      <c r="B1117" s="275" t="s">
        <v>1462</v>
      </c>
      <c r="C1117" s="275" t="s">
        <v>1186</v>
      </c>
      <c r="D1117" s="275" t="s">
        <v>206</v>
      </c>
    </row>
    <row r="1118" spans="1:4" x14ac:dyDescent="0.25">
      <c r="A1118" s="277">
        <v>126987</v>
      </c>
      <c r="B1118" s="275" t="s">
        <v>1463</v>
      </c>
      <c r="C1118" s="275" t="s">
        <v>1207</v>
      </c>
      <c r="D1118" s="275" t="s">
        <v>206</v>
      </c>
    </row>
    <row r="1119" spans="1:4" x14ac:dyDescent="0.25">
      <c r="A1119" s="277">
        <v>127187</v>
      </c>
      <c r="B1119" s="275" t="s">
        <v>1464</v>
      </c>
      <c r="C1119" s="275" t="s">
        <v>1233</v>
      </c>
      <c r="D1119" s="275" t="s">
        <v>206</v>
      </c>
    </row>
    <row r="1120" spans="1:4" x14ac:dyDescent="0.25">
      <c r="A1120" s="277">
        <v>127099</v>
      </c>
      <c r="B1120" s="275" t="s">
        <v>1465</v>
      </c>
      <c r="C1120" s="275" t="s">
        <v>1246</v>
      </c>
      <c r="D1120" s="275" t="s">
        <v>206</v>
      </c>
    </row>
    <row r="1121" spans="1:4" x14ac:dyDescent="0.25">
      <c r="A1121" s="277">
        <v>127241</v>
      </c>
      <c r="B1121" s="275" t="s">
        <v>357</v>
      </c>
      <c r="C1121" s="275" t="s">
        <v>1257</v>
      </c>
      <c r="D1121" s="275" t="s">
        <v>206</v>
      </c>
    </row>
    <row r="1122" spans="1:4" x14ac:dyDescent="0.25">
      <c r="A1122" s="277">
        <v>127011</v>
      </c>
      <c r="B1122" s="275" t="s">
        <v>1466</v>
      </c>
      <c r="C1122" s="275" t="s">
        <v>1205</v>
      </c>
      <c r="D1122" s="275" t="s">
        <v>206</v>
      </c>
    </row>
    <row r="1123" spans="1:4" x14ac:dyDescent="0.25">
      <c r="A1123" s="277">
        <v>127078</v>
      </c>
      <c r="B1123" s="275" t="s">
        <v>358</v>
      </c>
      <c r="C1123" s="275" t="s">
        <v>1198</v>
      </c>
      <c r="D1123" s="275" t="s">
        <v>206</v>
      </c>
    </row>
    <row r="1124" spans="1:4" x14ac:dyDescent="0.25">
      <c r="A1124" s="277">
        <v>200511</v>
      </c>
      <c r="B1124" s="275" t="s">
        <v>1467</v>
      </c>
      <c r="C1124" s="275" t="s">
        <v>1207</v>
      </c>
      <c r="D1124" s="275" t="s">
        <v>206</v>
      </c>
    </row>
    <row r="1125" spans="1:4" x14ac:dyDescent="0.25">
      <c r="A1125" s="277">
        <v>127091</v>
      </c>
      <c r="B1125" s="275" t="s">
        <v>1468</v>
      </c>
      <c r="C1125" s="275" t="s">
        <v>1186</v>
      </c>
      <c r="D1125" s="275" t="s">
        <v>206</v>
      </c>
    </row>
    <row r="1126" spans="1:4" x14ac:dyDescent="0.25">
      <c r="A1126" s="277">
        <v>200532</v>
      </c>
      <c r="B1126" s="275" t="s">
        <v>349</v>
      </c>
      <c r="C1126" s="275" t="s">
        <v>1279</v>
      </c>
      <c r="D1126" s="275" t="s">
        <v>206</v>
      </c>
    </row>
    <row r="1127" spans="1:4" x14ac:dyDescent="0.25">
      <c r="A1127" s="277">
        <v>126998</v>
      </c>
      <c r="B1127" s="275" t="s">
        <v>292</v>
      </c>
      <c r="C1127" s="275" t="s">
        <v>1196</v>
      </c>
      <c r="D1127" s="275" t="s">
        <v>206</v>
      </c>
    </row>
    <row r="1128" spans="1:4" x14ac:dyDescent="0.25">
      <c r="A1128" s="277">
        <v>127209</v>
      </c>
      <c r="B1128" s="275" t="s">
        <v>1469</v>
      </c>
      <c r="C1128" s="275" t="s">
        <v>1223</v>
      </c>
      <c r="D1128" s="275" t="s">
        <v>206</v>
      </c>
    </row>
    <row r="1129" spans="1:4" x14ac:dyDescent="0.25">
      <c r="A1129" s="277">
        <v>127210</v>
      </c>
      <c r="B1129" s="275" t="s">
        <v>1470</v>
      </c>
      <c r="C1129" s="275" t="s">
        <v>1223</v>
      </c>
      <c r="D1129" s="275" t="s">
        <v>206</v>
      </c>
    </row>
    <row r="1130" spans="1:4" x14ac:dyDescent="0.25">
      <c r="A1130" s="277">
        <v>127079</v>
      </c>
      <c r="B1130" s="275" t="s">
        <v>1471</v>
      </c>
      <c r="C1130" s="275" t="s">
        <v>1198</v>
      </c>
      <c r="D1130" s="275" t="s">
        <v>206</v>
      </c>
    </row>
    <row r="1131" spans="1:4" x14ac:dyDescent="0.25">
      <c r="A1131" s="277">
        <v>127242</v>
      </c>
      <c r="B1131" s="275" t="s">
        <v>1472</v>
      </c>
      <c r="C1131" s="275" t="s">
        <v>1257</v>
      </c>
      <c r="D1131" s="275" t="s">
        <v>206</v>
      </c>
    </row>
    <row r="1132" spans="1:4" x14ac:dyDescent="0.25">
      <c r="A1132" s="277">
        <v>127106</v>
      </c>
      <c r="B1132" s="275" t="s">
        <v>1473</v>
      </c>
      <c r="C1132" s="275" t="s">
        <v>1190</v>
      </c>
      <c r="D1132" s="275" t="s">
        <v>206</v>
      </c>
    </row>
    <row r="1133" spans="1:4" x14ac:dyDescent="0.25">
      <c r="A1133" s="277">
        <v>127171</v>
      </c>
      <c r="B1133" s="275" t="s">
        <v>1474</v>
      </c>
      <c r="C1133" s="275" t="s">
        <v>1248</v>
      </c>
      <c r="D1133" s="275" t="s">
        <v>206</v>
      </c>
    </row>
    <row r="1134" spans="1:4" ht="26.25" x14ac:dyDescent="0.25">
      <c r="A1134" s="277">
        <v>127035</v>
      </c>
      <c r="B1134" s="275" t="s">
        <v>1475</v>
      </c>
      <c r="C1134" s="275" t="s">
        <v>1218</v>
      </c>
      <c r="D1134" s="275" t="s">
        <v>206</v>
      </c>
    </row>
    <row r="1135" spans="1:4" x14ac:dyDescent="0.25">
      <c r="A1135" s="277">
        <v>126960</v>
      </c>
      <c r="B1135" s="275" t="s">
        <v>1476</v>
      </c>
      <c r="C1135" s="275" t="s">
        <v>1188</v>
      </c>
      <c r="D1135" s="275" t="s">
        <v>206</v>
      </c>
    </row>
    <row r="1136" spans="1:4" x14ac:dyDescent="0.25">
      <c r="A1136" s="277">
        <v>127092</v>
      </c>
      <c r="B1136" s="275" t="s">
        <v>1477</v>
      </c>
      <c r="C1136" s="275" t="s">
        <v>1186</v>
      </c>
      <c r="D1136" s="275" t="s">
        <v>206</v>
      </c>
    </row>
    <row r="1137" spans="1:4" x14ac:dyDescent="0.25">
      <c r="A1137" s="277">
        <v>127009</v>
      </c>
      <c r="B1137" s="275" t="s">
        <v>1478</v>
      </c>
      <c r="C1137" s="275" t="s">
        <v>1205</v>
      </c>
      <c r="D1137" s="275" t="s">
        <v>206</v>
      </c>
    </row>
    <row r="1138" spans="1:4" x14ac:dyDescent="0.25">
      <c r="A1138" s="277">
        <v>127061</v>
      </c>
      <c r="B1138" s="275" t="s">
        <v>1479</v>
      </c>
      <c r="C1138" s="275" t="s">
        <v>1225</v>
      </c>
      <c r="D1138" s="275" t="s">
        <v>206</v>
      </c>
    </row>
    <row r="1139" spans="1:4" x14ac:dyDescent="0.25">
      <c r="A1139" s="277">
        <v>127144</v>
      </c>
      <c r="B1139" s="275" t="s">
        <v>1479</v>
      </c>
      <c r="C1139" s="275" t="s">
        <v>1220</v>
      </c>
      <c r="D1139" s="275" t="s">
        <v>206</v>
      </c>
    </row>
    <row r="1140" spans="1:4" x14ac:dyDescent="0.25">
      <c r="A1140" s="277">
        <v>127123</v>
      </c>
      <c r="B1140" s="275" t="s">
        <v>1480</v>
      </c>
      <c r="C1140" s="275" t="s">
        <v>1200</v>
      </c>
      <c r="D1140" s="275" t="s">
        <v>206</v>
      </c>
    </row>
    <row r="1141" spans="1:4" x14ac:dyDescent="0.25">
      <c r="A1141" s="277">
        <v>127080</v>
      </c>
      <c r="B1141" s="275" t="s">
        <v>1481</v>
      </c>
      <c r="C1141" s="275" t="s">
        <v>1198</v>
      </c>
      <c r="D1141" s="275" t="s">
        <v>206</v>
      </c>
    </row>
    <row r="1142" spans="1:4" x14ac:dyDescent="0.25">
      <c r="A1142" s="277">
        <v>126999</v>
      </c>
      <c r="B1142" s="275" t="s">
        <v>1482</v>
      </c>
      <c r="C1142" s="275" t="s">
        <v>1196</v>
      </c>
      <c r="D1142" s="275" t="s">
        <v>206</v>
      </c>
    </row>
    <row r="1143" spans="1:4" x14ac:dyDescent="0.25">
      <c r="A1143" s="277">
        <v>127232</v>
      </c>
      <c r="B1143" s="275" t="s">
        <v>1483</v>
      </c>
      <c r="C1143" s="275" t="s">
        <v>1231</v>
      </c>
      <c r="D1143" s="275" t="s">
        <v>206</v>
      </c>
    </row>
    <row r="1144" spans="1:4" x14ac:dyDescent="0.25">
      <c r="A1144" s="277">
        <v>127233</v>
      </c>
      <c r="B1144" s="275" t="s">
        <v>1484</v>
      </c>
      <c r="C1144" s="275" t="s">
        <v>1231</v>
      </c>
      <c r="D1144" s="275" t="s">
        <v>206</v>
      </c>
    </row>
    <row r="1145" spans="1:4" x14ac:dyDescent="0.25">
      <c r="A1145" s="277">
        <v>127062</v>
      </c>
      <c r="B1145" s="275" t="s">
        <v>1485</v>
      </c>
      <c r="C1145" s="275" t="s">
        <v>1279</v>
      </c>
      <c r="D1145" s="275" t="s">
        <v>206</v>
      </c>
    </row>
    <row r="1146" spans="1:4" x14ac:dyDescent="0.25">
      <c r="A1146" s="277">
        <v>127188</v>
      </c>
      <c r="B1146" s="275" t="s">
        <v>1486</v>
      </c>
      <c r="C1146" s="275" t="s">
        <v>1233</v>
      </c>
      <c r="D1146" s="275" t="s">
        <v>206</v>
      </c>
    </row>
    <row r="1147" spans="1:4" ht="26.25" x14ac:dyDescent="0.25">
      <c r="A1147" s="277">
        <v>200530</v>
      </c>
      <c r="B1147" s="275" t="s">
        <v>1487</v>
      </c>
      <c r="C1147" s="275" t="s">
        <v>1218</v>
      </c>
      <c r="D1147" s="275" t="s">
        <v>206</v>
      </c>
    </row>
    <row r="1148" spans="1:4" ht="26.25" x14ac:dyDescent="0.25">
      <c r="A1148" s="277">
        <v>500690</v>
      </c>
      <c r="B1148" s="275" t="s">
        <v>1488</v>
      </c>
      <c r="C1148" s="275" t="s">
        <v>1218</v>
      </c>
      <c r="D1148" s="275" t="s">
        <v>206</v>
      </c>
    </row>
    <row r="1149" spans="1:4" ht="26.25" x14ac:dyDescent="0.25">
      <c r="A1149" s="277">
        <v>127040</v>
      </c>
      <c r="B1149" s="275" t="s">
        <v>1489</v>
      </c>
      <c r="C1149" s="275" t="s">
        <v>1229</v>
      </c>
      <c r="D1149" s="275" t="s">
        <v>206</v>
      </c>
    </row>
    <row r="1150" spans="1:4" x14ac:dyDescent="0.25">
      <c r="A1150" s="277">
        <v>200515</v>
      </c>
      <c r="B1150" s="275" t="s">
        <v>1490</v>
      </c>
      <c r="C1150" s="275" t="s">
        <v>1286</v>
      </c>
      <c r="D1150" s="275" t="s">
        <v>206</v>
      </c>
    </row>
    <row r="1151" spans="1:4" ht="26.25" x14ac:dyDescent="0.25">
      <c r="A1151" s="277">
        <v>127136</v>
      </c>
      <c r="B1151" s="275" t="s">
        <v>1491</v>
      </c>
      <c r="C1151" s="275" t="s">
        <v>1220</v>
      </c>
      <c r="D1151" s="275" t="s">
        <v>206</v>
      </c>
    </row>
    <row r="1152" spans="1:4" ht="26.25" x14ac:dyDescent="0.25">
      <c r="A1152" s="277">
        <v>127058</v>
      </c>
      <c r="B1152" s="275" t="s">
        <v>1492</v>
      </c>
      <c r="C1152" s="275" t="s">
        <v>1279</v>
      </c>
      <c r="D1152" s="275" t="s">
        <v>206</v>
      </c>
    </row>
    <row r="1153" spans="1:4" ht="26.25" x14ac:dyDescent="0.25">
      <c r="A1153" s="277">
        <v>500691</v>
      </c>
      <c r="B1153" s="275" t="s">
        <v>1493</v>
      </c>
      <c r="C1153" s="275" t="s">
        <v>1218</v>
      </c>
      <c r="D1153" s="275" t="s">
        <v>206</v>
      </c>
    </row>
    <row r="1154" spans="1:4" x14ac:dyDescent="0.25">
      <c r="A1154" s="277">
        <v>127217</v>
      </c>
      <c r="B1154" s="275" t="s">
        <v>1494</v>
      </c>
      <c r="C1154" s="275" t="s">
        <v>1263</v>
      </c>
      <c r="D1154" s="275" t="s">
        <v>206</v>
      </c>
    </row>
    <row r="1155" spans="1:4" x14ac:dyDescent="0.25">
      <c r="A1155" s="277">
        <v>127000</v>
      </c>
      <c r="B1155" s="275" t="s">
        <v>1495</v>
      </c>
      <c r="C1155" s="275" t="s">
        <v>1196</v>
      </c>
      <c r="D1155" s="275" t="s">
        <v>206</v>
      </c>
    </row>
    <row r="1156" spans="1:4" x14ac:dyDescent="0.25">
      <c r="A1156" s="277">
        <v>127048</v>
      </c>
      <c r="B1156" s="275" t="s">
        <v>1496</v>
      </c>
      <c r="C1156" s="275" t="s">
        <v>1229</v>
      </c>
      <c r="D1156" s="275" t="s">
        <v>206</v>
      </c>
    </row>
    <row r="1157" spans="1:4" x14ac:dyDescent="0.25">
      <c r="A1157" s="277">
        <v>127218</v>
      </c>
      <c r="B1157" s="275" t="s">
        <v>1497</v>
      </c>
      <c r="C1157" s="275" t="s">
        <v>1263</v>
      </c>
      <c r="D1157" s="275" t="s">
        <v>206</v>
      </c>
    </row>
    <row r="1158" spans="1:4" x14ac:dyDescent="0.25">
      <c r="A1158" s="277">
        <v>500688</v>
      </c>
      <c r="B1158" s="275" t="s">
        <v>1498</v>
      </c>
      <c r="C1158" s="275" t="s">
        <v>1205</v>
      </c>
      <c r="D1158" s="275" t="s">
        <v>206</v>
      </c>
    </row>
    <row r="1159" spans="1:4" ht="26.25" x14ac:dyDescent="0.25">
      <c r="A1159" s="277">
        <v>127036</v>
      </c>
      <c r="B1159" s="275" t="s">
        <v>1499</v>
      </c>
      <c r="C1159" s="275" t="s">
        <v>1218</v>
      </c>
      <c r="D1159" s="275" t="s">
        <v>206</v>
      </c>
    </row>
    <row r="1160" spans="1:4" x14ac:dyDescent="0.25">
      <c r="A1160" s="277">
        <v>200516</v>
      </c>
      <c r="B1160" s="275" t="s">
        <v>1500</v>
      </c>
      <c r="C1160" s="275" t="s">
        <v>1190</v>
      </c>
      <c r="D1160" s="275" t="s">
        <v>206</v>
      </c>
    </row>
    <row r="1161" spans="1:4" x14ac:dyDescent="0.25">
      <c r="A1161" s="277">
        <v>500431</v>
      </c>
      <c r="B1161" s="275" t="s">
        <v>1501</v>
      </c>
      <c r="C1161" s="275" t="s">
        <v>1190</v>
      </c>
      <c r="D1161" s="275" t="s">
        <v>206</v>
      </c>
    </row>
    <row r="1162" spans="1:4" x14ac:dyDescent="0.25">
      <c r="A1162" s="277">
        <v>127124</v>
      </c>
      <c r="B1162" s="275" t="s">
        <v>1502</v>
      </c>
      <c r="C1162" s="275" t="s">
        <v>1209</v>
      </c>
      <c r="D1162" s="275" t="s">
        <v>206</v>
      </c>
    </row>
    <row r="1163" spans="1:4" x14ac:dyDescent="0.25">
      <c r="A1163" s="277">
        <v>127172</v>
      </c>
      <c r="B1163" s="275" t="s">
        <v>1503</v>
      </c>
      <c r="C1163" s="275" t="s">
        <v>1248</v>
      </c>
      <c r="D1163" s="275" t="s">
        <v>206</v>
      </c>
    </row>
    <row r="1164" spans="1:4" x14ac:dyDescent="0.25">
      <c r="A1164" s="277">
        <v>200544</v>
      </c>
      <c r="B1164" s="275" t="s">
        <v>1504</v>
      </c>
      <c r="C1164" s="275" t="s">
        <v>1209</v>
      </c>
      <c r="D1164" s="275" t="s">
        <v>206</v>
      </c>
    </row>
    <row r="1165" spans="1:4" x14ac:dyDescent="0.25">
      <c r="A1165" s="277">
        <v>200534</v>
      </c>
      <c r="B1165" s="275" t="s">
        <v>1505</v>
      </c>
      <c r="C1165" s="275" t="s">
        <v>1225</v>
      </c>
      <c r="D1165" s="275" t="s">
        <v>206</v>
      </c>
    </row>
    <row r="1166" spans="1:4" ht="26.25" x14ac:dyDescent="0.25">
      <c r="A1166" s="277">
        <v>127037</v>
      </c>
      <c r="B1166" s="275" t="s">
        <v>1506</v>
      </c>
      <c r="C1166" s="275" t="s">
        <v>1218</v>
      </c>
      <c r="D1166" s="275" t="s">
        <v>206</v>
      </c>
    </row>
    <row r="1167" spans="1:4" x14ac:dyDescent="0.25">
      <c r="A1167" s="277">
        <v>200545</v>
      </c>
      <c r="B1167" s="275" t="s">
        <v>1507</v>
      </c>
      <c r="C1167" s="275" t="s">
        <v>1209</v>
      </c>
      <c r="D1167" s="275" t="s">
        <v>206</v>
      </c>
    </row>
    <row r="1168" spans="1:4" x14ac:dyDescent="0.25">
      <c r="A1168" s="277">
        <v>200527</v>
      </c>
      <c r="B1168" s="275" t="s">
        <v>1508</v>
      </c>
      <c r="C1168" s="275" t="s">
        <v>1223</v>
      </c>
      <c r="D1168" s="275" t="s">
        <v>206</v>
      </c>
    </row>
    <row r="1169" spans="1:4" x14ac:dyDescent="0.25">
      <c r="A1169" s="277">
        <v>127173</v>
      </c>
      <c r="B1169" s="275" t="s">
        <v>1509</v>
      </c>
      <c r="C1169" s="275" t="s">
        <v>1248</v>
      </c>
      <c r="D1169" s="275" t="s">
        <v>206</v>
      </c>
    </row>
    <row r="1170" spans="1:4" x14ac:dyDescent="0.25">
      <c r="A1170" s="277">
        <v>127234</v>
      </c>
      <c r="B1170" s="275" t="s">
        <v>1510</v>
      </c>
      <c r="C1170" s="275" t="s">
        <v>1231</v>
      </c>
      <c r="D1170" s="275" t="s">
        <v>206</v>
      </c>
    </row>
    <row r="1171" spans="1:4" x14ac:dyDescent="0.25">
      <c r="A1171" s="277">
        <v>127049</v>
      </c>
      <c r="B1171" s="275" t="s">
        <v>1511</v>
      </c>
      <c r="C1171" s="275" t="s">
        <v>1229</v>
      </c>
      <c r="D1171" s="275" t="s">
        <v>206</v>
      </c>
    </row>
    <row r="1172" spans="1:4" x14ac:dyDescent="0.25">
      <c r="A1172" s="277">
        <v>127013</v>
      </c>
      <c r="B1172" s="275" t="s">
        <v>1512</v>
      </c>
      <c r="C1172" s="275" t="s">
        <v>1205</v>
      </c>
      <c r="D1172" s="275" t="s">
        <v>206</v>
      </c>
    </row>
    <row r="1173" spans="1:4" x14ac:dyDescent="0.25">
      <c r="A1173" s="277">
        <v>127158</v>
      </c>
      <c r="B1173" s="275" t="s">
        <v>1513</v>
      </c>
      <c r="C1173" s="275" t="s">
        <v>1194</v>
      </c>
      <c r="D1173" s="275" t="s">
        <v>206</v>
      </c>
    </row>
    <row r="1174" spans="1:4" ht="26.25" x14ac:dyDescent="0.25">
      <c r="A1174" s="277">
        <v>200539</v>
      </c>
      <c r="B1174" s="275" t="s">
        <v>1514</v>
      </c>
      <c r="C1174" s="275" t="s">
        <v>1218</v>
      </c>
      <c r="D1174" s="275" t="s">
        <v>206</v>
      </c>
    </row>
    <row r="1175" spans="1:4" x14ac:dyDescent="0.25">
      <c r="A1175" s="277">
        <v>127243</v>
      </c>
      <c r="B1175" s="275" t="s">
        <v>1515</v>
      </c>
      <c r="C1175" s="275" t="s">
        <v>1257</v>
      </c>
      <c r="D1175" s="275" t="s">
        <v>206</v>
      </c>
    </row>
    <row r="1176" spans="1:4" x14ac:dyDescent="0.25">
      <c r="A1176" s="277">
        <v>127050</v>
      </c>
      <c r="B1176" s="275" t="s">
        <v>1516</v>
      </c>
      <c r="C1176" s="275" t="s">
        <v>1229</v>
      </c>
      <c r="D1176" s="275" t="s">
        <v>206</v>
      </c>
    </row>
    <row r="1177" spans="1:4" x14ac:dyDescent="0.25">
      <c r="A1177" s="277">
        <v>127219</v>
      </c>
      <c r="B1177" s="275" t="s">
        <v>1517</v>
      </c>
      <c r="C1177" s="275" t="s">
        <v>1263</v>
      </c>
      <c r="D1177" s="275" t="s">
        <v>206</v>
      </c>
    </row>
    <row r="1178" spans="1:4" x14ac:dyDescent="0.25">
      <c r="A1178" s="277">
        <v>127081</v>
      </c>
      <c r="B1178" s="275" t="s">
        <v>1518</v>
      </c>
      <c r="C1178" s="275" t="s">
        <v>1198</v>
      </c>
      <c r="D1178" s="275" t="s">
        <v>206</v>
      </c>
    </row>
    <row r="1179" spans="1:4" x14ac:dyDescent="0.25">
      <c r="A1179" s="277">
        <v>200529</v>
      </c>
      <c r="B1179" s="275" t="s">
        <v>1519</v>
      </c>
      <c r="C1179" s="275" t="s">
        <v>1229</v>
      </c>
      <c r="D1179" s="275" t="s">
        <v>206</v>
      </c>
    </row>
    <row r="1180" spans="1:4" ht="26.25" x14ac:dyDescent="0.25">
      <c r="A1180" s="277">
        <v>126557</v>
      </c>
      <c r="B1180" s="275" t="s">
        <v>1520</v>
      </c>
      <c r="C1180" s="275" t="s">
        <v>1521</v>
      </c>
      <c r="D1180" s="275" t="s">
        <v>195</v>
      </c>
    </row>
    <row r="1181" spans="1:4" ht="26.25" x14ac:dyDescent="0.25">
      <c r="A1181" s="277">
        <v>126574</v>
      </c>
      <c r="B1181" s="275" t="s">
        <v>1522</v>
      </c>
      <c r="C1181" s="275" t="s">
        <v>1523</v>
      </c>
      <c r="D1181" s="275" t="s">
        <v>195</v>
      </c>
    </row>
    <row r="1182" spans="1:4" ht="26.25" x14ac:dyDescent="0.25">
      <c r="A1182" s="277">
        <v>126575</v>
      </c>
      <c r="B1182" s="275" t="s">
        <v>1524</v>
      </c>
      <c r="C1182" s="275" t="s">
        <v>1525</v>
      </c>
      <c r="D1182" s="275" t="s">
        <v>195</v>
      </c>
    </row>
    <row r="1183" spans="1:4" ht="26.25" x14ac:dyDescent="0.25">
      <c r="A1183" s="277">
        <v>126534</v>
      </c>
      <c r="B1183" s="275" t="s">
        <v>509</v>
      </c>
      <c r="C1183" s="275" t="s">
        <v>1526</v>
      </c>
      <c r="D1183" s="275" t="s">
        <v>195</v>
      </c>
    </row>
    <row r="1184" spans="1:4" ht="26.25" x14ac:dyDescent="0.25">
      <c r="A1184" s="277">
        <v>126535</v>
      </c>
      <c r="B1184" s="275" t="s">
        <v>1527</v>
      </c>
      <c r="C1184" s="275" t="s">
        <v>1521</v>
      </c>
      <c r="D1184" s="275" t="s">
        <v>195</v>
      </c>
    </row>
    <row r="1185" spans="1:4" ht="26.25" x14ac:dyDescent="0.25">
      <c r="A1185" s="277">
        <v>126558</v>
      </c>
      <c r="B1185" s="275" t="s">
        <v>1528</v>
      </c>
      <c r="C1185" s="275" t="s">
        <v>1529</v>
      </c>
      <c r="D1185" s="275" t="s">
        <v>195</v>
      </c>
    </row>
    <row r="1186" spans="1:4" ht="26.25" x14ac:dyDescent="0.25">
      <c r="A1186" s="277">
        <v>199510</v>
      </c>
      <c r="B1186" s="275" t="s">
        <v>1530</v>
      </c>
      <c r="C1186" s="275" t="s">
        <v>1531</v>
      </c>
      <c r="D1186" s="275" t="s">
        <v>195</v>
      </c>
    </row>
    <row r="1187" spans="1:4" ht="26.25" x14ac:dyDescent="0.25">
      <c r="A1187" s="277">
        <v>126576</v>
      </c>
      <c r="B1187" s="275" t="s">
        <v>1532</v>
      </c>
      <c r="C1187" s="275" t="s">
        <v>1531</v>
      </c>
      <c r="D1187" s="275" t="s">
        <v>195</v>
      </c>
    </row>
    <row r="1188" spans="1:4" ht="26.25" x14ac:dyDescent="0.25">
      <c r="A1188" s="277">
        <v>126559</v>
      </c>
      <c r="B1188" s="275" t="s">
        <v>1533</v>
      </c>
      <c r="C1188" s="275" t="s">
        <v>1521</v>
      </c>
      <c r="D1188" s="275" t="s">
        <v>195</v>
      </c>
    </row>
    <row r="1189" spans="1:4" ht="26.25" x14ac:dyDescent="0.25">
      <c r="A1189" s="277">
        <v>126560</v>
      </c>
      <c r="B1189" s="275" t="s">
        <v>1534</v>
      </c>
      <c r="C1189" s="275" t="s">
        <v>1529</v>
      </c>
      <c r="D1189" s="275" t="s">
        <v>195</v>
      </c>
    </row>
    <row r="1190" spans="1:4" ht="26.25" x14ac:dyDescent="0.25">
      <c r="A1190" s="277">
        <v>600130</v>
      </c>
      <c r="B1190" s="275" t="s">
        <v>1535</v>
      </c>
      <c r="C1190" s="275" t="s">
        <v>1536</v>
      </c>
      <c r="D1190" s="275" t="s">
        <v>195</v>
      </c>
    </row>
    <row r="1191" spans="1:4" ht="26.25" x14ac:dyDescent="0.25">
      <c r="A1191" s="277">
        <v>500409</v>
      </c>
      <c r="B1191" s="275" t="s">
        <v>1537</v>
      </c>
      <c r="C1191" s="275" t="s">
        <v>1538</v>
      </c>
      <c r="D1191" s="275" t="s">
        <v>195</v>
      </c>
    </row>
    <row r="1192" spans="1:4" ht="26.25" x14ac:dyDescent="0.25">
      <c r="A1192" s="277">
        <v>126561</v>
      </c>
      <c r="B1192" s="275" t="s">
        <v>1539</v>
      </c>
      <c r="C1192" s="275" t="s">
        <v>1521</v>
      </c>
      <c r="D1192" s="275" t="s">
        <v>195</v>
      </c>
    </row>
    <row r="1193" spans="1:4" ht="26.25" x14ac:dyDescent="0.25">
      <c r="A1193" s="277">
        <v>126537</v>
      </c>
      <c r="B1193" s="275" t="s">
        <v>1540</v>
      </c>
      <c r="C1193" s="275" t="s">
        <v>1538</v>
      </c>
      <c r="D1193" s="275" t="s">
        <v>195</v>
      </c>
    </row>
    <row r="1194" spans="1:4" ht="26.25" x14ac:dyDescent="0.25">
      <c r="A1194" s="277">
        <v>126562</v>
      </c>
      <c r="B1194" s="275" t="s">
        <v>1541</v>
      </c>
      <c r="C1194" s="275" t="s">
        <v>1529</v>
      </c>
      <c r="D1194" s="275" t="s">
        <v>195</v>
      </c>
    </row>
    <row r="1195" spans="1:4" ht="26.25" x14ac:dyDescent="0.25">
      <c r="A1195" s="277">
        <v>500245</v>
      </c>
      <c r="B1195" s="275" t="s">
        <v>1542</v>
      </c>
      <c r="C1195" s="275" t="s">
        <v>1525</v>
      </c>
      <c r="D1195" s="275" t="s">
        <v>195</v>
      </c>
    </row>
    <row r="1196" spans="1:4" ht="26.25" x14ac:dyDescent="0.25">
      <c r="A1196" s="277">
        <v>126578</v>
      </c>
      <c r="B1196" s="275" t="s">
        <v>1543</v>
      </c>
      <c r="C1196" s="275" t="s">
        <v>1525</v>
      </c>
      <c r="D1196" s="275" t="s">
        <v>195</v>
      </c>
    </row>
    <row r="1197" spans="1:4" ht="26.25" x14ac:dyDescent="0.25">
      <c r="A1197" s="277">
        <v>126579</v>
      </c>
      <c r="B1197" s="275" t="s">
        <v>1544</v>
      </c>
      <c r="C1197" s="275" t="s">
        <v>1523</v>
      </c>
      <c r="D1197" s="275" t="s">
        <v>195</v>
      </c>
    </row>
    <row r="1198" spans="1:4" ht="26.25" x14ac:dyDescent="0.25">
      <c r="A1198" s="277">
        <v>126580</v>
      </c>
      <c r="B1198" s="275" t="s">
        <v>1545</v>
      </c>
      <c r="C1198" s="275" t="s">
        <v>1536</v>
      </c>
      <c r="D1198" s="275" t="s">
        <v>195</v>
      </c>
    </row>
    <row r="1199" spans="1:4" ht="26.25" x14ac:dyDescent="0.25">
      <c r="A1199" s="277">
        <v>103610</v>
      </c>
      <c r="B1199" s="275" t="s">
        <v>1546</v>
      </c>
      <c r="C1199" s="275" t="s">
        <v>1536</v>
      </c>
      <c r="D1199" s="275" t="s">
        <v>195</v>
      </c>
    </row>
    <row r="1200" spans="1:4" ht="26.25" x14ac:dyDescent="0.25">
      <c r="A1200" s="277">
        <v>126563</v>
      </c>
      <c r="B1200" s="275" t="s">
        <v>1547</v>
      </c>
      <c r="C1200" s="275" t="s">
        <v>1529</v>
      </c>
      <c r="D1200" s="275" t="s">
        <v>195</v>
      </c>
    </row>
    <row r="1201" spans="1:4" ht="26.25" x14ac:dyDescent="0.25">
      <c r="A1201" s="277">
        <v>126539</v>
      </c>
      <c r="B1201" s="275" t="s">
        <v>1548</v>
      </c>
      <c r="C1201" s="275" t="s">
        <v>1526</v>
      </c>
      <c r="D1201" s="275" t="s">
        <v>195</v>
      </c>
    </row>
    <row r="1202" spans="1:4" ht="26.25" x14ac:dyDescent="0.25">
      <c r="A1202" s="277">
        <v>126581</v>
      </c>
      <c r="B1202" s="275" t="s">
        <v>1549</v>
      </c>
      <c r="C1202" s="275" t="s">
        <v>1550</v>
      </c>
      <c r="D1202" s="275" t="s">
        <v>195</v>
      </c>
    </row>
    <row r="1203" spans="1:4" ht="26.25" x14ac:dyDescent="0.25">
      <c r="A1203" s="277">
        <v>103677</v>
      </c>
      <c r="B1203" s="275" t="s">
        <v>1551</v>
      </c>
      <c r="C1203" s="275" t="s">
        <v>1525</v>
      </c>
      <c r="D1203" s="275" t="s">
        <v>195</v>
      </c>
    </row>
    <row r="1204" spans="1:4" ht="26.25" x14ac:dyDescent="0.25">
      <c r="A1204" s="277">
        <v>126540</v>
      </c>
      <c r="B1204" s="275" t="s">
        <v>1552</v>
      </c>
      <c r="C1204" s="275" t="s">
        <v>1538</v>
      </c>
      <c r="D1204" s="275" t="s">
        <v>195</v>
      </c>
    </row>
    <row r="1205" spans="1:4" ht="26.25" x14ac:dyDescent="0.25">
      <c r="A1205" s="277">
        <v>126582</v>
      </c>
      <c r="B1205" s="275" t="s">
        <v>1553</v>
      </c>
      <c r="C1205" s="275" t="s">
        <v>1536</v>
      </c>
      <c r="D1205" s="275" t="s">
        <v>195</v>
      </c>
    </row>
    <row r="1206" spans="1:4" ht="26.25" x14ac:dyDescent="0.25">
      <c r="A1206" s="277">
        <v>126583</v>
      </c>
      <c r="B1206" s="275" t="s">
        <v>1554</v>
      </c>
      <c r="C1206" s="275" t="s">
        <v>1536</v>
      </c>
      <c r="D1206" s="275" t="s">
        <v>195</v>
      </c>
    </row>
    <row r="1207" spans="1:4" ht="26.25" x14ac:dyDescent="0.25">
      <c r="A1207" s="277">
        <v>126584</v>
      </c>
      <c r="B1207" s="275" t="s">
        <v>1555</v>
      </c>
      <c r="C1207" s="275" t="s">
        <v>1525</v>
      </c>
      <c r="D1207" s="275" t="s">
        <v>195</v>
      </c>
    </row>
    <row r="1208" spans="1:4" ht="26.25" x14ac:dyDescent="0.25">
      <c r="A1208" s="277">
        <v>199518</v>
      </c>
      <c r="B1208" s="275" t="s">
        <v>1555</v>
      </c>
      <c r="C1208" s="275" t="s">
        <v>1538</v>
      </c>
      <c r="D1208" s="275" t="s">
        <v>195</v>
      </c>
    </row>
    <row r="1209" spans="1:4" ht="26.25" x14ac:dyDescent="0.25">
      <c r="A1209" s="277">
        <v>126585</v>
      </c>
      <c r="B1209" s="275" t="s">
        <v>1556</v>
      </c>
      <c r="C1209" s="275" t="s">
        <v>1525</v>
      </c>
      <c r="D1209" s="275" t="s">
        <v>195</v>
      </c>
    </row>
    <row r="1210" spans="1:4" ht="26.25" x14ac:dyDescent="0.25">
      <c r="A1210" s="277">
        <v>126541</v>
      </c>
      <c r="B1210" s="275" t="s">
        <v>1557</v>
      </c>
      <c r="C1210" s="275" t="s">
        <v>1538</v>
      </c>
      <c r="D1210" s="275" t="s">
        <v>195</v>
      </c>
    </row>
    <row r="1211" spans="1:4" ht="26.25" x14ac:dyDescent="0.25">
      <c r="A1211" s="277">
        <v>126564</v>
      </c>
      <c r="B1211" s="275" t="s">
        <v>1558</v>
      </c>
      <c r="C1211" s="275" t="s">
        <v>1521</v>
      </c>
      <c r="D1211" s="275" t="s">
        <v>195</v>
      </c>
    </row>
    <row r="1212" spans="1:4" ht="26.25" x14ac:dyDescent="0.25">
      <c r="A1212" s="277">
        <v>126542</v>
      </c>
      <c r="B1212" s="275" t="s">
        <v>1559</v>
      </c>
      <c r="C1212" s="275" t="s">
        <v>1560</v>
      </c>
      <c r="D1212" s="275" t="s">
        <v>195</v>
      </c>
    </row>
    <row r="1213" spans="1:4" ht="26.25" x14ac:dyDescent="0.25">
      <c r="A1213" s="277">
        <v>126543</v>
      </c>
      <c r="B1213" s="275" t="s">
        <v>1561</v>
      </c>
      <c r="C1213" s="275" t="s">
        <v>1526</v>
      </c>
      <c r="D1213" s="275" t="s">
        <v>195</v>
      </c>
    </row>
    <row r="1214" spans="1:4" ht="26.25" x14ac:dyDescent="0.25">
      <c r="A1214" s="277">
        <v>126544</v>
      </c>
      <c r="B1214" s="275" t="s">
        <v>1562</v>
      </c>
      <c r="C1214" s="275" t="s">
        <v>1560</v>
      </c>
      <c r="D1214" s="275" t="s">
        <v>195</v>
      </c>
    </row>
    <row r="1215" spans="1:4" ht="26.25" x14ac:dyDescent="0.25">
      <c r="A1215" s="277">
        <v>126545</v>
      </c>
      <c r="B1215" s="275" t="s">
        <v>1563</v>
      </c>
      <c r="C1215" s="275" t="s">
        <v>1526</v>
      </c>
      <c r="D1215" s="275" t="s">
        <v>195</v>
      </c>
    </row>
    <row r="1216" spans="1:4" ht="26.25" x14ac:dyDescent="0.25">
      <c r="A1216" s="277">
        <v>126565</v>
      </c>
      <c r="B1216" s="275" t="s">
        <v>287</v>
      </c>
      <c r="C1216" s="275" t="s">
        <v>1523</v>
      </c>
      <c r="D1216" s="275" t="s">
        <v>195</v>
      </c>
    </row>
    <row r="1217" spans="1:4" ht="26.25" x14ac:dyDescent="0.25">
      <c r="A1217" s="277">
        <v>126566</v>
      </c>
      <c r="B1217" s="275" t="s">
        <v>1564</v>
      </c>
      <c r="C1217" s="275" t="s">
        <v>1529</v>
      </c>
      <c r="D1217" s="275" t="s">
        <v>195</v>
      </c>
    </row>
    <row r="1218" spans="1:4" ht="26.25" x14ac:dyDescent="0.25">
      <c r="A1218" s="277">
        <v>126567</v>
      </c>
      <c r="B1218" s="275" t="s">
        <v>1565</v>
      </c>
      <c r="C1218" s="275" t="s">
        <v>1521</v>
      </c>
      <c r="D1218" s="275" t="s">
        <v>195</v>
      </c>
    </row>
    <row r="1219" spans="1:4" ht="26.25" x14ac:dyDescent="0.25">
      <c r="A1219" s="277">
        <v>126568</v>
      </c>
      <c r="B1219" s="275" t="s">
        <v>1566</v>
      </c>
      <c r="C1219" s="275" t="s">
        <v>1560</v>
      </c>
      <c r="D1219" s="275" t="s">
        <v>195</v>
      </c>
    </row>
    <row r="1220" spans="1:4" ht="26.25" x14ac:dyDescent="0.25">
      <c r="A1220" s="277">
        <v>126586</v>
      </c>
      <c r="B1220" s="275" t="s">
        <v>1567</v>
      </c>
      <c r="C1220" s="275" t="s">
        <v>1531</v>
      </c>
      <c r="D1220" s="275" t="s">
        <v>195</v>
      </c>
    </row>
    <row r="1221" spans="1:4" ht="26.25" x14ac:dyDescent="0.25">
      <c r="A1221" s="277">
        <v>126546</v>
      </c>
      <c r="B1221" s="275" t="s">
        <v>1568</v>
      </c>
      <c r="C1221" s="275" t="s">
        <v>1526</v>
      </c>
      <c r="D1221" s="275" t="s">
        <v>195</v>
      </c>
    </row>
    <row r="1222" spans="1:4" ht="26.25" x14ac:dyDescent="0.25">
      <c r="A1222" s="277">
        <v>126547</v>
      </c>
      <c r="B1222" s="275" t="s">
        <v>1569</v>
      </c>
      <c r="C1222" s="275" t="s">
        <v>1526</v>
      </c>
      <c r="D1222" s="275" t="s">
        <v>195</v>
      </c>
    </row>
    <row r="1223" spans="1:4" ht="26.25" x14ac:dyDescent="0.25">
      <c r="A1223" s="277">
        <v>126587</v>
      </c>
      <c r="B1223" s="275" t="s">
        <v>1570</v>
      </c>
      <c r="C1223" s="275" t="s">
        <v>1525</v>
      </c>
      <c r="D1223" s="275" t="s">
        <v>195</v>
      </c>
    </row>
    <row r="1224" spans="1:4" ht="26.25" x14ac:dyDescent="0.25">
      <c r="A1224" s="277">
        <v>126569</v>
      </c>
      <c r="B1224" s="275" t="s">
        <v>1571</v>
      </c>
      <c r="C1224" s="275" t="s">
        <v>1521</v>
      </c>
      <c r="D1224" s="275" t="s">
        <v>195</v>
      </c>
    </row>
    <row r="1225" spans="1:4" ht="26.25" x14ac:dyDescent="0.25">
      <c r="A1225" s="277">
        <v>126548</v>
      </c>
      <c r="B1225" s="275" t="s">
        <v>1572</v>
      </c>
      <c r="C1225" s="275" t="s">
        <v>1538</v>
      </c>
      <c r="D1225" s="275" t="s">
        <v>195</v>
      </c>
    </row>
    <row r="1226" spans="1:4" ht="26.25" x14ac:dyDescent="0.25">
      <c r="A1226" s="277">
        <v>126549</v>
      </c>
      <c r="B1226" s="275" t="s">
        <v>1573</v>
      </c>
      <c r="C1226" s="275" t="s">
        <v>1526</v>
      </c>
      <c r="D1226" s="275" t="s">
        <v>195</v>
      </c>
    </row>
    <row r="1227" spans="1:4" ht="26.25" x14ac:dyDescent="0.25">
      <c r="A1227" s="277">
        <v>126550</v>
      </c>
      <c r="B1227" s="275" t="s">
        <v>1574</v>
      </c>
      <c r="C1227" s="275" t="s">
        <v>1526</v>
      </c>
      <c r="D1227" s="275" t="s">
        <v>195</v>
      </c>
    </row>
    <row r="1228" spans="1:4" ht="26.25" x14ac:dyDescent="0.25">
      <c r="A1228" s="277">
        <v>126588</v>
      </c>
      <c r="B1228" s="275" t="s">
        <v>1575</v>
      </c>
      <c r="C1228" s="275" t="s">
        <v>1523</v>
      </c>
      <c r="D1228" s="275" t="s">
        <v>195</v>
      </c>
    </row>
    <row r="1229" spans="1:4" ht="26.25" x14ac:dyDescent="0.25">
      <c r="A1229" s="277">
        <v>126589</v>
      </c>
      <c r="B1229" s="275" t="s">
        <v>1576</v>
      </c>
      <c r="C1229" s="275" t="s">
        <v>1536</v>
      </c>
      <c r="D1229" s="275" t="s">
        <v>195</v>
      </c>
    </row>
    <row r="1230" spans="1:4" ht="26.25" x14ac:dyDescent="0.25">
      <c r="A1230" s="277">
        <v>126570</v>
      </c>
      <c r="B1230" s="275" t="s">
        <v>1577</v>
      </c>
      <c r="C1230" s="275" t="s">
        <v>1529</v>
      </c>
      <c r="D1230" s="275" t="s">
        <v>195</v>
      </c>
    </row>
    <row r="1231" spans="1:4" ht="26.25" x14ac:dyDescent="0.25">
      <c r="A1231" s="277">
        <v>199511</v>
      </c>
      <c r="B1231" s="275" t="s">
        <v>1578</v>
      </c>
      <c r="C1231" s="275" t="s">
        <v>1560</v>
      </c>
      <c r="D1231" s="275" t="s">
        <v>195</v>
      </c>
    </row>
    <row r="1232" spans="1:4" ht="26.25" x14ac:dyDescent="0.25">
      <c r="A1232" s="277">
        <v>126551</v>
      </c>
      <c r="B1232" s="275" t="s">
        <v>1579</v>
      </c>
      <c r="C1232" s="275" t="s">
        <v>1523</v>
      </c>
      <c r="D1232" s="275" t="s">
        <v>195</v>
      </c>
    </row>
    <row r="1233" spans="1:4" ht="26.25" x14ac:dyDescent="0.25">
      <c r="A1233" s="277">
        <v>126590</v>
      </c>
      <c r="B1233" s="275" t="s">
        <v>288</v>
      </c>
      <c r="C1233" s="275" t="s">
        <v>1536</v>
      </c>
      <c r="D1233" s="275" t="s">
        <v>195</v>
      </c>
    </row>
    <row r="1234" spans="1:4" ht="26.25" x14ac:dyDescent="0.25">
      <c r="A1234" s="277">
        <v>103629</v>
      </c>
      <c r="B1234" s="275" t="s">
        <v>1580</v>
      </c>
      <c r="C1234" s="275" t="s">
        <v>1538</v>
      </c>
      <c r="D1234" s="275" t="s">
        <v>195</v>
      </c>
    </row>
    <row r="1235" spans="1:4" ht="26.25" x14ac:dyDescent="0.25">
      <c r="A1235" s="277">
        <v>103647</v>
      </c>
      <c r="B1235" s="275" t="s">
        <v>1581</v>
      </c>
      <c r="C1235" s="275" t="s">
        <v>1538</v>
      </c>
      <c r="D1235" s="275" t="s">
        <v>195</v>
      </c>
    </row>
    <row r="1236" spans="1:4" ht="26.25" x14ac:dyDescent="0.25">
      <c r="A1236" s="277">
        <v>126591</v>
      </c>
      <c r="B1236" s="275" t="s">
        <v>306</v>
      </c>
      <c r="C1236" s="275" t="s">
        <v>1523</v>
      </c>
      <c r="D1236" s="275" t="s">
        <v>195</v>
      </c>
    </row>
    <row r="1237" spans="1:4" ht="26.25" x14ac:dyDescent="0.25">
      <c r="A1237" s="277">
        <v>126571</v>
      </c>
      <c r="B1237" s="275" t="s">
        <v>1582</v>
      </c>
      <c r="C1237" s="275" t="s">
        <v>1560</v>
      </c>
      <c r="D1237" s="275" t="s">
        <v>195</v>
      </c>
    </row>
    <row r="1238" spans="1:4" ht="26.25" x14ac:dyDescent="0.25">
      <c r="A1238" s="277">
        <v>126572</v>
      </c>
      <c r="B1238" s="275" t="s">
        <v>349</v>
      </c>
      <c r="C1238" s="275" t="s">
        <v>1560</v>
      </c>
      <c r="D1238" s="275" t="s">
        <v>195</v>
      </c>
    </row>
    <row r="1239" spans="1:4" ht="26.25" x14ac:dyDescent="0.25">
      <c r="A1239" s="277">
        <v>126552</v>
      </c>
      <c r="B1239" s="275" t="s">
        <v>1583</v>
      </c>
      <c r="C1239" s="275" t="s">
        <v>1560</v>
      </c>
      <c r="D1239" s="275" t="s">
        <v>195</v>
      </c>
    </row>
    <row r="1240" spans="1:4" ht="26.25" x14ac:dyDescent="0.25">
      <c r="A1240" s="277">
        <v>126553</v>
      </c>
      <c r="B1240" s="275" t="s">
        <v>1584</v>
      </c>
      <c r="C1240" s="275" t="s">
        <v>1538</v>
      </c>
      <c r="D1240" s="275" t="s">
        <v>195</v>
      </c>
    </row>
    <row r="1241" spans="1:4" ht="26.25" x14ac:dyDescent="0.25">
      <c r="A1241" s="277">
        <v>126573</v>
      </c>
      <c r="B1241" s="275" t="s">
        <v>1585</v>
      </c>
      <c r="C1241" s="275" t="s">
        <v>1529</v>
      </c>
      <c r="D1241" s="275" t="s">
        <v>195</v>
      </c>
    </row>
    <row r="1242" spans="1:4" ht="26.25" x14ac:dyDescent="0.25">
      <c r="A1242" s="277">
        <v>126554</v>
      </c>
      <c r="B1242" s="275" t="s">
        <v>1586</v>
      </c>
      <c r="C1242" s="275" t="s">
        <v>1538</v>
      </c>
      <c r="D1242" s="275" t="s">
        <v>195</v>
      </c>
    </row>
    <row r="1243" spans="1:4" ht="26.25" x14ac:dyDescent="0.25">
      <c r="A1243" s="277">
        <v>126592</v>
      </c>
      <c r="B1243" s="275" t="s">
        <v>1587</v>
      </c>
      <c r="C1243" s="275" t="s">
        <v>1550</v>
      </c>
      <c r="D1243" s="275" t="s">
        <v>195</v>
      </c>
    </row>
    <row r="1244" spans="1:4" ht="26.25" x14ac:dyDescent="0.25">
      <c r="A1244" s="277">
        <v>126593</v>
      </c>
      <c r="B1244" s="275" t="s">
        <v>1588</v>
      </c>
      <c r="C1244" s="275" t="s">
        <v>1525</v>
      </c>
      <c r="D1244" s="275" t="s">
        <v>195</v>
      </c>
    </row>
    <row r="1245" spans="1:4" ht="26.25" x14ac:dyDescent="0.25">
      <c r="A1245" s="277">
        <v>126594</v>
      </c>
      <c r="B1245" s="275" t="s">
        <v>1589</v>
      </c>
      <c r="C1245" s="275" t="s">
        <v>1525</v>
      </c>
      <c r="D1245" s="275" t="s">
        <v>195</v>
      </c>
    </row>
    <row r="1246" spans="1:4" ht="26.25" x14ac:dyDescent="0.25">
      <c r="A1246" s="277">
        <v>126595</v>
      </c>
      <c r="B1246" s="275" t="s">
        <v>1590</v>
      </c>
      <c r="C1246" s="275" t="s">
        <v>1525</v>
      </c>
      <c r="D1246" s="275" t="s">
        <v>195</v>
      </c>
    </row>
    <row r="1247" spans="1:4" ht="26.25" x14ac:dyDescent="0.25">
      <c r="A1247" s="277">
        <v>259006</v>
      </c>
      <c r="B1247" s="275" t="s">
        <v>923</v>
      </c>
      <c r="C1247" s="275" t="s">
        <v>1538</v>
      </c>
      <c r="D1247" s="275" t="s">
        <v>195</v>
      </c>
    </row>
    <row r="1248" spans="1:4" ht="26.25" x14ac:dyDescent="0.25">
      <c r="A1248" s="277">
        <v>126556</v>
      </c>
      <c r="B1248" s="275" t="s">
        <v>1591</v>
      </c>
      <c r="C1248" s="275" t="s">
        <v>1538</v>
      </c>
      <c r="D1248" s="275" t="s">
        <v>195</v>
      </c>
    </row>
    <row r="1249" spans="1:4" x14ac:dyDescent="0.25">
      <c r="A1249" s="277">
        <v>127386</v>
      </c>
      <c r="B1249" s="275" t="s">
        <v>1592</v>
      </c>
      <c r="C1249" s="275" t="s">
        <v>1593</v>
      </c>
      <c r="D1249" s="275" t="s">
        <v>197</v>
      </c>
    </row>
    <row r="1250" spans="1:4" x14ac:dyDescent="0.25">
      <c r="A1250" s="277">
        <v>127272</v>
      </c>
      <c r="B1250" s="275" t="s">
        <v>1594</v>
      </c>
      <c r="C1250" s="275" t="s">
        <v>1595</v>
      </c>
      <c r="D1250" s="275" t="s">
        <v>197</v>
      </c>
    </row>
    <row r="1251" spans="1:4" ht="26.25" x14ac:dyDescent="0.25">
      <c r="A1251" s="277">
        <v>127406</v>
      </c>
      <c r="B1251" s="275" t="s">
        <v>1596</v>
      </c>
      <c r="C1251" s="275" t="s">
        <v>1597</v>
      </c>
      <c r="D1251" s="275" t="s">
        <v>197</v>
      </c>
    </row>
    <row r="1252" spans="1:4" x14ac:dyDescent="0.25">
      <c r="A1252" s="277">
        <v>127407</v>
      </c>
      <c r="B1252" s="275" t="s">
        <v>1191</v>
      </c>
      <c r="C1252" s="275" t="s">
        <v>1597</v>
      </c>
      <c r="D1252" s="275" t="s">
        <v>197</v>
      </c>
    </row>
    <row r="1253" spans="1:4" x14ac:dyDescent="0.25">
      <c r="A1253" s="277">
        <v>127244</v>
      </c>
      <c r="B1253" s="275" t="s">
        <v>1598</v>
      </c>
      <c r="C1253" s="275" t="s">
        <v>1599</v>
      </c>
      <c r="D1253" s="275" t="s">
        <v>197</v>
      </c>
    </row>
    <row r="1254" spans="1:4" x14ac:dyDescent="0.25">
      <c r="A1254" s="277">
        <v>127347</v>
      </c>
      <c r="B1254" s="275" t="s">
        <v>1600</v>
      </c>
      <c r="C1254" s="275" t="s">
        <v>1601</v>
      </c>
      <c r="D1254" s="275" t="s">
        <v>197</v>
      </c>
    </row>
    <row r="1255" spans="1:4" x14ac:dyDescent="0.25">
      <c r="A1255" s="277">
        <v>127489</v>
      </c>
      <c r="B1255" s="275" t="s">
        <v>1602</v>
      </c>
      <c r="C1255" s="275" t="s">
        <v>1603</v>
      </c>
      <c r="D1255" s="275" t="s">
        <v>197</v>
      </c>
    </row>
    <row r="1256" spans="1:4" x14ac:dyDescent="0.25">
      <c r="A1256" s="277">
        <v>127375</v>
      </c>
      <c r="B1256" s="275" t="s">
        <v>1604</v>
      </c>
      <c r="C1256" s="275" t="s">
        <v>1605</v>
      </c>
      <c r="D1256" s="275" t="s">
        <v>197</v>
      </c>
    </row>
    <row r="1257" spans="1:4" x14ac:dyDescent="0.25">
      <c r="A1257" s="277">
        <v>127476</v>
      </c>
      <c r="B1257" s="275" t="s">
        <v>1606</v>
      </c>
      <c r="C1257" s="275" t="s">
        <v>1607</v>
      </c>
      <c r="D1257" s="275" t="s">
        <v>197</v>
      </c>
    </row>
    <row r="1258" spans="1:4" x14ac:dyDescent="0.25">
      <c r="A1258" s="277">
        <v>127286</v>
      </c>
      <c r="B1258" s="275" t="s">
        <v>1608</v>
      </c>
      <c r="C1258" s="275" t="s">
        <v>1609</v>
      </c>
      <c r="D1258" s="275" t="s">
        <v>197</v>
      </c>
    </row>
    <row r="1259" spans="1:4" x14ac:dyDescent="0.25">
      <c r="A1259" s="277">
        <v>127408</v>
      </c>
      <c r="B1259" s="275" t="s">
        <v>1610</v>
      </c>
      <c r="C1259" s="275" t="s">
        <v>1597</v>
      </c>
      <c r="D1259" s="275" t="s">
        <v>197</v>
      </c>
    </row>
    <row r="1260" spans="1:4" x14ac:dyDescent="0.25">
      <c r="A1260" s="277">
        <v>127490</v>
      </c>
      <c r="B1260" s="275" t="s">
        <v>1611</v>
      </c>
      <c r="C1260" s="275" t="s">
        <v>1603</v>
      </c>
      <c r="D1260" s="275" t="s">
        <v>197</v>
      </c>
    </row>
    <row r="1261" spans="1:4" x14ac:dyDescent="0.25">
      <c r="A1261" s="277">
        <v>127273</v>
      </c>
      <c r="B1261" s="275" t="s">
        <v>1612</v>
      </c>
      <c r="C1261" s="275" t="s">
        <v>1595</v>
      </c>
      <c r="D1261" s="275" t="s">
        <v>197</v>
      </c>
    </row>
    <row r="1262" spans="1:4" x14ac:dyDescent="0.25">
      <c r="A1262" s="277">
        <v>127557</v>
      </c>
      <c r="B1262" s="275" t="s">
        <v>1613</v>
      </c>
      <c r="C1262" s="275" t="s">
        <v>1614</v>
      </c>
      <c r="D1262" s="275" t="s">
        <v>197</v>
      </c>
    </row>
    <row r="1263" spans="1:4" x14ac:dyDescent="0.25">
      <c r="A1263" s="277">
        <v>127360</v>
      </c>
      <c r="B1263" s="275" t="s">
        <v>1615</v>
      </c>
      <c r="C1263" s="275" t="s">
        <v>1616</v>
      </c>
      <c r="D1263" s="275" t="s">
        <v>197</v>
      </c>
    </row>
    <row r="1264" spans="1:4" x14ac:dyDescent="0.25">
      <c r="A1264" s="277">
        <v>127477</v>
      </c>
      <c r="B1264" s="275" t="s">
        <v>1221</v>
      </c>
      <c r="C1264" s="275" t="s">
        <v>1607</v>
      </c>
      <c r="D1264" s="275" t="s">
        <v>197</v>
      </c>
    </row>
    <row r="1265" spans="1:4" x14ac:dyDescent="0.25">
      <c r="A1265" s="277">
        <v>201001</v>
      </c>
      <c r="B1265" s="275" t="s">
        <v>1617</v>
      </c>
      <c r="C1265" s="275" t="s">
        <v>1599</v>
      </c>
      <c r="D1265" s="275" t="s">
        <v>197</v>
      </c>
    </row>
    <row r="1266" spans="1:4" x14ac:dyDescent="0.25">
      <c r="A1266" s="277">
        <v>127558</v>
      </c>
      <c r="B1266" s="275" t="s">
        <v>1618</v>
      </c>
      <c r="C1266" s="275" t="s">
        <v>1614</v>
      </c>
      <c r="D1266" s="275" t="s">
        <v>197</v>
      </c>
    </row>
    <row r="1267" spans="1:4" x14ac:dyDescent="0.25">
      <c r="A1267" s="277">
        <v>127559</v>
      </c>
      <c r="B1267" s="275" t="s">
        <v>1619</v>
      </c>
      <c r="C1267" s="275" t="s">
        <v>1614</v>
      </c>
      <c r="D1267" s="275" t="s">
        <v>197</v>
      </c>
    </row>
    <row r="1268" spans="1:4" x14ac:dyDescent="0.25">
      <c r="A1268" s="277">
        <v>127491</v>
      </c>
      <c r="B1268" s="275" t="s">
        <v>1620</v>
      </c>
      <c r="C1268" s="275" t="s">
        <v>1603</v>
      </c>
      <c r="D1268" s="275" t="s">
        <v>197</v>
      </c>
    </row>
    <row r="1269" spans="1:4" x14ac:dyDescent="0.25">
      <c r="A1269" s="277">
        <v>127509</v>
      </c>
      <c r="B1269" s="275" t="s">
        <v>1621</v>
      </c>
      <c r="C1269" s="275" t="s">
        <v>1622</v>
      </c>
      <c r="D1269" s="275" t="s">
        <v>197</v>
      </c>
    </row>
    <row r="1270" spans="1:4" x14ac:dyDescent="0.25">
      <c r="A1270" s="277">
        <v>127288</v>
      </c>
      <c r="B1270" s="275" t="s">
        <v>1623</v>
      </c>
      <c r="C1270" s="275" t="s">
        <v>1624</v>
      </c>
      <c r="D1270" s="275" t="s">
        <v>197</v>
      </c>
    </row>
    <row r="1271" spans="1:4" x14ac:dyDescent="0.25">
      <c r="A1271" s="277">
        <v>127333</v>
      </c>
      <c r="B1271" s="275" t="s">
        <v>1625</v>
      </c>
      <c r="C1271" s="275" t="s">
        <v>1626</v>
      </c>
      <c r="D1271" s="275" t="s">
        <v>197</v>
      </c>
    </row>
    <row r="1272" spans="1:4" x14ac:dyDescent="0.25">
      <c r="A1272" s="277">
        <v>127409</v>
      </c>
      <c r="B1272" s="275" t="s">
        <v>1627</v>
      </c>
      <c r="C1272" s="275" t="s">
        <v>1597</v>
      </c>
      <c r="D1272" s="275" t="s">
        <v>197</v>
      </c>
    </row>
    <row r="1273" spans="1:4" x14ac:dyDescent="0.25">
      <c r="A1273" s="277">
        <v>127511</v>
      </c>
      <c r="B1273" s="275" t="s">
        <v>1628</v>
      </c>
      <c r="C1273" s="275" t="s">
        <v>1622</v>
      </c>
      <c r="D1273" s="275" t="s">
        <v>197</v>
      </c>
    </row>
    <row r="1274" spans="1:4" x14ac:dyDescent="0.25">
      <c r="A1274" s="277">
        <v>127334</v>
      </c>
      <c r="B1274" s="275" t="s">
        <v>1629</v>
      </c>
      <c r="C1274" s="275" t="s">
        <v>1626</v>
      </c>
      <c r="D1274" s="275" t="s">
        <v>197</v>
      </c>
    </row>
    <row r="1275" spans="1:4" x14ac:dyDescent="0.25">
      <c r="A1275" s="277">
        <v>127289</v>
      </c>
      <c r="B1275" s="275" t="s">
        <v>1630</v>
      </c>
      <c r="C1275" s="275" t="s">
        <v>1609</v>
      </c>
      <c r="D1275" s="275" t="s">
        <v>197</v>
      </c>
    </row>
    <row r="1276" spans="1:4" x14ac:dyDescent="0.25">
      <c r="A1276" s="277">
        <v>127560</v>
      </c>
      <c r="B1276" s="275" t="s">
        <v>1631</v>
      </c>
      <c r="C1276" s="275" t="s">
        <v>1614</v>
      </c>
      <c r="D1276" s="275" t="s">
        <v>197</v>
      </c>
    </row>
    <row r="1277" spans="1:4" x14ac:dyDescent="0.25">
      <c r="A1277" s="277">
        <v>127290</v>
      </c>
      <c r="B1277" s="275" t="s">
        <v>1632</v>
      </c>
      <c r="C1277" s="275" t="s">
        <v>1624</v>
      </c>
      <c r="D1277" s="275" t="s">
        <v>197</v>
      </c>
    </row>
    <row r="1278" spans="1:4" x14ac:dyDescent="0.25">
      <c r="A1278" s="277">
        <v>127316</v>
      </c>
      <c r="B1278" s="275" t="s">
        <v>1633</v>
      </c>
      <c r="C1278" s="275" t="s">
        <v>1634</v>
      </c>
      <c r="D1278" s="275" t="s">
        <v>197</v>
      </c>
    </row>
    <row r="1279" spans="1:4" x14ac:dyDescent="0.25">
      <c r="A1279" s="277">
        <v>127410</v>
      </c>
      <c r="B1279" s="275" t="s">
        <v>1635</v>
      </c>
      <c r="C1279" s="275" t="s">
        <v>1597</v>
      </c>
      <c r="D1279" s="275" t="s">
        <v>197</v>
      </c>
    </row>
    <row r="1280" spans="1:4" x14ac:dyDescent="0.25">
      <c r="A1280" s="277">
        <v>127512</v>
      </c>
      <c r="B1280" s="275" t="s">
        <v>1636</v>
      </c>
      <c r="C1280" s="275" t="s">
        <v>1622</v>
      </c>
      <c r="D1280" s="275" t="s">
        <v>197</v>
      </c>
    </row>
    <row r="1281" spans="1:4" x14ac:dyDescent="0.25">
      <c r="A1281" s="277">
        <v>127492</v>
      </c>
      <c r="B1281" s="275" t="s">
        <v>1637</v>
      </c>
      <c r="C1281" s="275" t="s">
        <v>1638</v>
      </c>
      <c r="D1281" s="275" t="s">
        <v>197</v>
      </c>
    </row>
    <row r="1282" spans="1:4" x14ac:dyDescent="0.25">
      <c r="A1282" s="277">
        <v>127291</v>
      </c>
      <c r="B1282" s="275" t="s">
        <v>279</v>
      </c>
      <c r="C1282" s="275" t="s">
        <v>1624</v>
      </c>
      <c r="D1282" s="275" t="s">
        <v>197</v>
      </c>
    </row>
    <row r="1283" spans="1:4" x14ac:dyDescent="0.25">
      <c r="A1283" s="277">
        <v>127561</v>
      </c>
      <c r="B1283" s="275" t="s">
        <v>279</v>
      </c>
      <c r="C1283" s="275" t="s">
        <v>1624</v>
      </c>
      <c r="D1283" s="275" t="s">
        <v>197</v>
      </c>
    </row>
    <row r="1284" spans="1:4" x14ac:dyDescent="0.25">
      <c r="A1284" s="277">
        <v>127317</v>
      </c>
      <c r="B1284" s="275" t="s">
        <v>1639</v>
      </c>
      <c r="C1284" s="275" t="s">
        <v>1634</v>
      </c>
      <c r="D1284" s="275" t="s">
        <v>197</v>
      </c>
    </row>
    <row r="1285" spans="1:4" x14ac:dyDescent="0.25">
      <c r="A1285" s="277">
        <v>127411</v>
      </c>
      <c r="B1285" s="275" t="s">
        <v>1640</v>
      </c>
      <c r="C1285" s="275" t="s">
        <v>1597</v>
      </c>
      <c r="D1285" s="275" t="s">
        <v>197</v>
      </c>
    </row>
    <row r="1286" spans="1:4" x14ac:dyDescent="0.25">
      <c r="A1286" s="277">
        <v>127245</v>
      </c>
      <c r="B1286" s="275" t="s">
        <v>1641</v>
      </c>
      <c r="C1286" s="275" t="s">
        <v>1599</v>
      </c>
      <c r="D1286" s="275" t="s">
        <v>197</v>
      </c>
    </row>
    <row r="1287" spans="1:4" x14ac:dyDescent="0.25">
      <c r="A1287" s="277">
        <v>127387</v>
      </c>
      <c r="B1287" s="275" t="s">
        <v>1642</v>
      </c>
      <c r="C1287" s="275" t="s">
        <v>1593</v>
      </c>
      <c r="D1287" s="275" t="s">
        <v>197</v>
      </c>
    </row>
    <row r="1288" spans="1:4" x14ac:dyDescent="0.25">
      <c r="A1288" s="277">
        <v>127348</v>
      </c>
      <c r="B1288" s="275" t="s">
        <v>1643</v>
      </c>
      <c r="C1288" s="275" t="s">
        <v>1601</v>
      </c>
      <c r="D1288" s="275" t="s">
        <v>197</v>
      </c>
    </row>
    <row r="1289" spans="1:4" x14ac:dyDescent="0.25">
      <c r="A1289" s="277">
        <v>127538</v>
      </c>
      <c r="B1289" s="275" t="s">
        <v>1644</v>
      </c>
      <c r="C1289" s="275" t="s">
        <v>1645</v>
      </c>
      <c r="D1289" s="275" t="s">
        <v>197</v>
      </c>
    </row>
    <row r="1290" spans="1:4" x14ac:dyDescent="0.25">
      <c r="A1290" s="277">
        <v>201006</v>
      </c>
      <c r="B1290" s="275" t="s">
        <v>1646</v>
      </c>
      <c r="C1290" s="275" t="s">
        <v>1614</v>
      </c>
      <c r="D1290" s="275" t="s">
        <v>197</v>
      </c>
    </row>
    <row r="1291" spans="1:4" x14ac:dyDescent="0.25">
      <c r="A1291" s="277">
        <v>127318</v>
      </c>
      <c r="B1291" s="275" t="s">
        <v>1647</v>
      </c>
      <c r="C1291" s="275" t="s">
        <v>1634</v>
      </c>
      <c r="D1291" s="275" t="s">
        <v>197</v>
      </c>
    </row>
    <row r="1292" spans="1:4" x14ac:dyDescent="0.25">
      <c r="A1292" s="277">
        <v>127319</v>
      </c>
      <c r="B1292" s="275" t="s">
        <v>1648</v>
      </c>
      <c r="C1292" s="275" t="s">
        <v>1634</v>
      </c>
      <c r="D1292" s="275" t="s">
        <v>197</v>
      </c>
    </row>
    <row r="1293" spans="1:4" x14ac:dyDescent="0.25">
      <c r="A1293" s="277">
        <v>127292</v>
      </c>
      <c r="B1293" s="275" t="s">
        <v>1649</v>
      </c>
      <c r="C1293" s="275" t="s">
        <v>1609</v>
      </c>
      <c r="D1293" s="275" t="s">
        <v>197</v>
      </c>
    </row>
    <row r="1294" spans="1:4" x14ac:dyDescent="0.25">
      <c r="A1294" s="277">
        <v>127246</v>
      </c>
      <c r="B1294" s="275" t="s">
        <v>1270</v>
      </c>
      <c r="C1294" s="275" t="s">
        <v>1599</v>
      </c>
      <c r="D1294" s="275" t="s">
        <v>197</v>
      </c>
    </row>
    <row r="1295" spans="1:4" x14ac:dyDescent="0.25">
      <c r="A1295" s="277">
        <v>127335</v>
      </c>
      <c r="B1295" s="275" t="s">
        <v>1650</v>
      </c>
      <c r="C1295" s="275" t="s">
        <v>1626</v>
      </c>
      <c r="D1295" s="275" t="s">
        <v>197</v>
      </c>
    </row>
    <row r="1296" spans="1:4" x14ac:dyDescent="0.25">
      <c r="A1296" s="277">
        <v>127513</v>
      </c>
      <c r="B1296" s="275" t="s">
        <v>1651</v>
      </c>
      <c r="C1296" s="275" t="s">
        <v>1622</v>
      </c>
      <c r="D1296" s="275" t="s">
        <v>197</v>
      </c>
    </row>
    <row r="1297" spans="1:4" x14ac:dyDescent="0.25">
      <c r="A1297" s="277">
        <v>127539</v>
      </c>
      <c r="B1297" s="275" t="s">
        <v>1652</v>
      </c>
      <c r="C1297" s="275" t="s">
        <v>1645</v>
      </c>
      <c r="D1297" s="275" t="s">
        <v>197</v>
      </c>
    </row>
    <row r="1298" spans="1:4" x14ac:dyDescent="0.25">
      <c r="A1298" s="277">
        <v>127478</v>
      </c>
      <c r="B1298" s="275" t="s">
        <v>1653</v>
      </c>
      <c r="C1298" s="275" t="s">
        <v>1607</v>
      </c>
      <c r="D1298" s="275" t="s">
        <v>197</v>
      </c>
    </row>
    <row r="1299" spans="1:4" x14ac:dyDescent="0.25">
      <c r="A1299" s="277">
        <v>127562</v>
      </c>
      <c r="B1299" s="275" t="s">
        <v>1654</v>
      </c>
      <c r="C1299" s="275" t="s">
        <v>1614</v>
      </c>
      <c r="D1299" s="275" t="s">
        <v>197</v>
      </c>
    </row>
    <row r="1300" spans="1:4" x14ac:dyDescent="0.25">
      <c r="A1300" s="277">
        <v>127336</v>
      </c>
      <c r="B1300" s="275" t="s">
        <v>1655</v>
      </c>
      <c r="C1300" s="275" t="s">
        <v>1626</v>
      </c>
      <c r="D1300" s="275" t="s">
        <v>197</v>
      </c>
    </row>
    <row r="1301" spans="1:4" x14ac:dyDescent="0.25">
      <c r="A1301" s="277">
        <v>127563</v>
      </c>
      <c r="B1301" s="275" t="s">
        <v>1656</v>
      </c>
      <c r="C1301" s="275" t="s">
        <v>1614</v>
      </c>
      <c r="D1301" s="275" t="s">
        <v>197</v>
      </c>
    </row>
    <row r="1302" spans="1:4" ht="26.25" x14ac:dyDescent="0.25">
      <c r="A1302" s="277">
        <v>127337</v>
      </c>
      <c r="B1302" s="275" t="s">
        <v>1657</v>
      </c>
      <c r="C1302" s="275" t="s">
        <v>1626</v>
      </c>
      <c r="D1302" s="275" t="s">
        <v>197</v>
      </c>
    </row>
    <row r="1303" spans="1:4" x14ac:dyDescent="0.25">
      <c r="A1303" s="277">
        <v>127338</v>
      </c>
      <c r="B1303" s="275" t="s">
        <v>1658</v>
      </c>
      <c r="C1303" s="275" t="s">
        <v>1626</v>
      </c>
      <c r="D1303" s="275" t="s">
        <v>197</v>
      </c>
    </row>
    <row r="1304" spans="1:4" x14ac:dyDescent="0.25">
      <c r="A1304" s="277">
        <v>127514</v>
      </c>
      <c r="B1304" s="275" t="s">
        <v>1659</v>
      </c>
      <c r="C1304" s="275" t="s">
        <v>1622</v>
      </c>
      <c r="D1304" s="275" t="s">
        <v>197</v>
      </c>
    </row>
    <row r="1305" spans="1:4" x14ac:dyDescent="0.25">
      <c r="A1305" s="277">
        <v>127247</v>
      </c>
      <c r="B1305" s="275" t="s">
        <v>1660</v>
      </c>
      <c r="C1305" s="275" t="s">
        <v>1599</v>
      </c>
      <c r="D1305" s="275" t="s">
        <v>197</v>
      </c>
    </row>
    <row r="1306" spans="1:4" x14ac:dyDescent="0.25">
      <c r="A1306" s="277">
        <v>127540</v>
      </c>
      <c r="B1306" s="275" t="s">
        <v>1661</v>
      </c>
      <c r="C1306" s="275" t="s">
        <v>1645</v>
      </c>
      <c r="D1306" s="275" t="s">
        <v>197</v>
      </c>
    </row>
    <row r="1307" spans="1:4" x14ac:dyDescent="0.25">
      <c r="A1307" s="277">
        <v>127389</v>
      </c>
      <c r="B1307" s="275" t="s">
        <v>1662</v>
      </c>
      <c r="C1307" s="275" t="s">
        <v>1593</v>
      </c>
      <c r="D1307" s="275" t="s">
        <v>197</v>
      </c>
    </row>
    <row r="1308" spans="1:4" x14ac:dyDescent="0.25">
      <c r="A1308" s="277">
        <v>127388</v>
      </c>
      <c r="B1308" s="275" t="s">
        <v>1663</v>
      </c>
      <c r="C1308" s="275" t="s">
        <v>1593</v>
      </c>
      <c r="D1308" s="275" t="s">
        <v>197</v>
      </c>
    </row>
    <row r="1309" spans="1:4" x14ac:dyDescent="0.25">
      <c r="A1309" s="277">
        <v>127493</v>
      </c>
      <c r="B1309" s="275" t="s">
        <v>1664</v>
      </c>
      <c r="C1309" s="275" t="s">
        <v>1638</v>
      </c>
      <c r="D1309" s="275" t="s">
        <v>197</v>
      </c>
    </row>
    <row r="1310" spans="1:4" x14ac:dyDescent="0.25">
      <c r="A1310" s="277">
        <v>127564</v>
      </c>
      <c r="B1310" s="275" t="s">
        <v>1665</v>
      </c>
      <c r="C1310" s="275" t="s">
        <v>1614</v>
      </c>
      <c r="D1310" s="275" t="s">
        <v>197</v>
      </c>
    </row>
    <row r="1311" spans="1:4" x14ac:dyDescent="0.25">
      <c r="A1311" s="277">
        <v>127515</v>
      </c>
      <c r="B1311" s="275" t="s">
        <v>1666</v>
      </c>
      <c r="C1311" s="275" t="s">
        <v>1622</v>
      </c>
      <c r="D1311" s="275" t="s">
        <v>197</v>
      </c>
    </row>
    <row r="1312" spans="1:4" x14ac:dyDescent="0.25">
      <c r="A1312" s="277">
        <v>127248</v>
      </c>
      <c r="B1312" s="275" t="s">
        <v>1667</v>
      </c>
      <c r="C1312" s="275" t="s">
        <v>1599</v>
      </c>
      <c r="D1312" s="275" t="s">
        <v>197</v>
      </c>
    </row>
    <row r="1313" spans="1:4" x14ac:dyDescent="0.25">
      <c r="A1313" s="277">
        <v>127494</v>
      </c>
      <c r="B1313" s="275" t="s">
        <v>1668</v>
      </c>
      <c r="C1313" s="275" t="s">
        <v>1638</v>
      </c>
      <c r="D1313" s="275" t="s">
        <v>197</v>
      </c>
    </row>
    <row r="1314" spans="1:4" x14ac:dyDescent="0.25">
      <c r="A1314" s="277">
        <v>127412</v>
      </c>
      <c r="B1314" s="275" t="s">
        <v>1669</v>
      </c>
      <c r="C1314" s="275" t="s">
        <v>1597</v>
      </c>
      <c r="D1314" s="275" t="s">
        <v>197</v>
      </c>
    </row>
    <row r="1315" spans="1:4" x14ac:dyDescent="0.25">
      <c r="A1315" s="277">
        <v>127349</v>
      </c>
      <c r="B1315" s="275" t="s">
        <v>1670</v>
      </c>
      <c r="C1315" s="275" t="s">
        <v>1601</v>
      </c>
      <c r="D1315" s="275" t="s">
        <v>197</v>
      </c>
    </row>
    <row r="1316" spans="1:4" x14ac:dyDescent="0.25">
      <c r="A1316" s="277">
        <v>127495</v>
      </c>
      <c r="B1316" s="275" t="s">
        <v>1671</v>
      </c>
      <c r="C1316" s="275" t="s">
        <v>1603</v>
      </c>
      <c r="D1316" s="275" t="s">
        <v>197</v>
      </c>
    </row>
    <row r="1317" spans="1:4" x14ac:dyDescent="0.25">
      <c r="A1317" s="277">
        <v>127565</v>
      </c>
      <c r="B1317" s="275" t="s">
        <v>1672</v>
      </c>
      <c r="C1317" s="275" t="s">
        <v>1614</v>
      </c>
      <c r="D1317" s="275" t="s">
        <v>197</v>
      </c>
    </row>
    <row r="1318" spans="1:4" x14ac:dyDescent="0.25">
      <c r="A1318" s="277">
        <v>127566</v>
      </c>
      <c r="B1318" s="275" t="s">
        <v>1673</v>
      </c>
      <c r="C1318" s="275" t="s">
        <v>1614</v>
      </c>
      <c r="D1318" s="275" t="s">
        <v>197</v>
      </c>
    </row>
    <row r="1319" spans="1:4" x14ac:dyDescent="0.25">
      <c r="A1319" s="277">
        <v>127541</v>
      </c>
      <c r="B1319" s="275" t="s">
        <v>1674</v>
      </c>
      <c r="C1319" s="275" t="s">
        <v>1645</v>
      </c>
      <c r="D1319" s="275" t="s">
        <v>197</v>
      </c>
    </row>
    <row r="1320" spans="1:4" x14ac:dyDescent="0.25">
      <c r="A1320" s="277">
        <v>127542</v>
      </c>
      <c r="B1320" s="275" t="s">
        <v>1675</v>
      </c>
      <c r="C1320" s="275" t="s">
        <v>1645</v>
      </c>
      <c r="D1320" s="275" t="s">
        <v>197</v>
      </c>
    </row>
    <row r="1321" spans="1:4" x14ac:dyDescent="0.25">
      <c r="A1321" s="277">
        <v>127249</v>
      </c>
      <c r="B1321" s="275" t="s">
        <v>1676</v>
      </c>
      <c r="C1321" s="275" t="s">
        <v>1599</v>
      </c>
      <c r="D1321" s="275" t="s">
        <v>197</v>
      </c>
    </row>
    <row r="1322" spans="1:4" x14ac:dyDescent="0.25">
      <c r="A1322" s="277">
        <v>127361</v>
      </c>
      <c r="B1322" s="275" t="s">
        <v>1677</v>
      </c>
      <c r="C1322" s="275" t="s">
        <v>1616</v>
      </c>
      <c r="D1322" s="275" t="s">
        <v>197</v>
      </c>
    </row>
    <row r="1323" spans="1:4" x14ac:dyDescent="0.25">
      <c r="A1323" s="277">
        <v>127250</v>
      </c>
      <c r="B1323" s="275" t="s">
        <v>1678</v>
      </c>
      <c r="C1323" s="275" t="s">
        <v>1599</v>
      </c>
      <c r="D1323" s="275" t="s">
        <v>197</v>
      </c>
    </row>
    <row r="1324" spans="1:4" x14ac:dyDescent="0.25">
      <c r="A1324" s="277">
        <v>127413</v>
      </c>
      <c r="B1324" s="275" t="s">
        <v>1679</v>
      </c>
      <c r="C1324" s="275" t="s">
        <v>1597</v>
      </c>
      <c r="D1324" s="275" t="s">
        <v>197</v>
      </c>
    </row>
    <row r="1325" spans="1:4" x14ac:dyDescent="0.25">
      <c r="A1325" s="277">
        <v>127341</v>
      </c>
      <c r="B1325" s="275" t="s">
        <v>1680</v>
      </c>
      <c r="C1325" s="275" t="s">
        <v>1626</v>
      </c>
      <c r="D1325" s="275" t="s">
        <v>197</v>
      </c>
    </row>
    <row r="1326" spans="1:4" x14ac:dyDescent="0.25">
      <c r="A1326" s="277">
        <v>127516</v>
      </c>
      <c r="B1326" s="275" t="s">
        <v>1681</v>
      </c>
      <c r="C1326" s="275" t="s">
        <v>1622</v>
      </c>
      <c r="D1326" s="275" t="s">
        <v>197</v>
      </c>
    </row>
    <row r="1327" spans="1:4" x14ac:dyDescent="0.25">
      <c r="A1327" s="277">
        <v>127414</v>
      </c>
      <c r="B1327" s="275" t="s">
        <v>1682</v>
      </c>
      <c r="C1327" s="275" t="s">
        <v>1597</v>
      </c>
      <c r="D1327" s="275" t="s">
        <v>197</v>
      </c>
    </row>
    <row r="1328" spans="1:4" x14ac:dyDescent="0.25">
      <c r="A1328" s="277">
        <v>201002</v>
      </c>
      <c r="B1328" s="275" t="s">
        <v>1683</v>
      </c>
      <c r="C1328" s="275" t="s">
        <v>1603</v>
      </c>
      <c r="D1328" s="275" t="s">
        <v>197</v>
      </c>
    </row>
    <row r="1329" spans="1:4" x14ac:dyDescent="0.25">
      <c r="A1329" s="277">
        <v>127320</v>
      </c>
      <c r="B1329" s="275" t="s">
        <v>1684</v>
      </c>
      <c r="C1329" s="275" t="s">
        <v>1634</v>
      </c>
      <c r="D1329" s="275" t="s">
        <v>197</v>
      </c>
    </row>
    <row r="1330" spans="1:4" x14ac:dyDescent="0.25">
      <c r="A1330" s="277">
        <v>127321</v>
      </c>
      <c r="B1330" s="275" t="s">
        <v>1685</v>
      </c>
      <c r="C1330" s="275" t="s">
        <v>1634</v>
      </c>
      <c r="D1330" s="275" t="s">
        <v>197</v>
      </c>
    </row>
    <row r="1331" spans="1:4" x14ac:dyDescent="0.25">
      <c r="A1331" s="277">
        <v>127517</v>
      </c>
      <c r="B1331" s="275" t="s">
        <v>1686</v>
      </c>
      <c r="C1331" s="275" t="s">
        <v>1622</v>
      </c>
      <c r="D1331" s="275" t="s">
        <v>197</v>
      </c>
    </row>
    <row r="1332" spans="1:4" x14ac:dyDescent="0.25">
      <c r="A1332" s="277">
        <v>127479</v>
      </c>
      <c r="B1332" s="275" t="s">
        <v>1687</v>
      </c>
      <c r="C1332" s="275" t="s">
        <v>1607</v>
      </c>
      <c r="D1332" s="275" t="s">
        <v>197</v>
      </c>
    </row>
    <row r="1333" spans="1:4" x14ac:dyDescent="0.25">
      <c r="A1333" s="277">
        <v>127362</v>
      </c>
      <c r="B1333" s="275" t="s">
        <v>1688</v>
      </c>
      <c r="C1333" s="275" t="s">
        <v>1616</v>
      </c>
      <c r="D1333" s="275" t="s">
        <v>197</v>
      </c>
    </row>
    <row r="1334" spans="1:4" x14ac:dyDescent="0.25">
      <c r="A1334" s="277">
        <v>127496</v>
      </c>
      <c r="B1334" s="275" t="s">
        <v>1689</v>
      </c>
      <c r="C1334" s="275" t="s">
        <v>1638</v>
      </c>
      <c r="D1334" s="275" t="s">
        <v>197</v>
      </c>
    </row>
    <row r="1335" spans="1:4" x14ac:dyDescent="0.25">
      <c r="A1335" s="277">
        <v>127274</v>
      </c>
      <c r="B1335" s="275" t="s">
        <v>1690</v>
      </c>
      <c r="C1335" s="275" t="s">
        <v>1595</v>
      </c>
      <c r="D1335" s="275" t="s">
        <v>197</v>
      </c>
    </row>
    <row r="1336" spans="1:4" x14ac:dyDescent="0.25">
      <c r="A1336" s="277">
        <v>127339</v>
      </c>
      <c r="B1336" s="275" t="s">
        <v>1691</v>
      </c>
      <c r="C1336" s="275" t="s">
        <v>1626</v>
      </c>
      <c r="D1336" s="275" t="s">
        <v>197</v>
      </c>
    </row>
    <row r="1337" spans="1:4" x14ac:dyDescent="0.25">
      <c r="A1337" s="277">
        <v>127390</v>
      </c>
      <c r="B1337" s="275" t="s">
        <v>1692</v>
      </c>
      <c r="C1337" s="275" t="s">
        <v>1593</v>
      </c>
      <c r="D1337" s="275" t="s">
        <v>197</v>
      </c>
    </row>
    <row r="1338" spans="1:4" x14ac:dyDescent="0.25">
      <c r="A1338" s="277">
        <v>127293</v>
      </c>
      <c r="B1338" s="275" t="s">
        <v>1693</v>
      </c>
      <c r="C1338" s="275" t="s">
        <v>1624</v>
      </c>
      <c r="D1338" s="275" t="s">
        <v>197</v>
      </c>
    </row>
    <row r="1339" spans="1:4" x14ac:dyDescent="0.25">
      <c r="A1339" s="277">
        <v>127543</v>
      </c>
      <c r="B1339" s="275" t="s">
        <v>1694</v>
      </c>
      <c r="C1339" s="275" t="s">
        <v>1645</v>
      </c>
      <c r="D1339" s="275" t="s">
        <v>197</v>
      </c>
    </row>
    <row r="1340" spans="1:4" x14ac:dyDescent="0.25">
      <c r="A1340" s="277">
        <v>127518</v>
      </c>
      <c r="B1340" s="275" t="s">
        <v>1695</v>
      </c>
      <c r="C1340" s="275" t="s">
        <v>1622</v>
      </c>
      <c r="D1340" s="275" t="s">
        <v>197</v>
      </c>
    </row>
    <row r="1341" spans="1:4" x14ac:dyDescent="0.25">
      <c r="A1341" s="277">
        <v>127519</v>
      </c>
      <c r="B1341" s="275" t="s">
        <v>1696</v>
      </c>
      <c r="C1341" s="275" t="s">
        <v>1622</v>
      </c>
      <c r="D1341" s="275" t="s">
        <v>197</v>
      </c>
    </row>
    <row r="1342" spans="1:4" x14ac:dyDescent="0.25">
      <c r="A1342" s="277">
        <v>127340</v>
      </c>
      <c r="B1342" s="275" t="s">
        <v>1697</v>
      </c>
      <c r="C1342" s="275" t="s">
        <v>1626</v>
      </c>
      <c r="D1342" s="275" t="s">
        <v>197</v>
      </c>
    </row>
    <row r="1343" spans="1:4" x14ac:dyDescent="0.25">
      <c r="A1343" s="277">
        <v>127415</v>
      </c>
      <c r="B1343" s="275" t="s">
        <v>1698</v>
      </c>
      <c r="C1343" s="275" t="s">
        <v>1597</v>
      </c>
      <c r="D1343" s="275" t="s">
        <v>197</v>
      </c>
    </row>
    <row r="1344" spans="1:4" x14ac:dyDescent="0.25">
      <c r="A1344" s="277">
        <v>127376</v>
      </c>
      <c r="B1344" s="275" t="s">
        <v>1699</v>
      </c>
      <c r="C1344" s="275" t="s">
        <v>1605</v>
      </c>
      <c r="D1344" s="275" t="s">
        <v>197</v>
      </c>
    </row>
    <row r="1345" spans="1:4" x14ac:dyDescent="0.25">
      <c r="A1345" s="277">
        <v>127567</v>
      </c>
      <c r="B1345" s="275" t="s">
        <v>1700</v>
      </c>
      <c r="C1345" s="275" t="s">
        <v>1614</v>
      </c>
      <c r="D1345" s="275" t="s">
        <v>197</v>
      </c>
    </row>
    <row r="1346" spans="1:4" x14ac:dyDescent="0.25">
      <c r="A1346" s="277">
        <v>127294</v>
      </c>
      <c r="B1346" s="275" t="s">
        <v>1701</v>
      </c>
      <c r="C1346" s="275" t="s">
        <v>1609</v>
      </c>
      <c r="D1346" s="275" t="s">
        <v>197</v>
      </c>
    </row>
    <row r="1347" spans="1:4" x14ac:dyDescent="0.25">
      <c r="A1347" s="277">
        <v>201009</v>
      </c>
      <c r="B1347" s="275" t="s">
        <v>1702</v>
      </c>
      <c r="C1347" s="275" t="s">
        <v>1599</v>
      </c>
      <c r="D1347" s="275" t="s">
        <v>197</v>
      </c>
    </row>
    <row r="1348" spans="1:4" x14ac:dyDescent="0.25">
      <c r="A1348" s="277">
        <v>127295</v>
      </c>
      <c r="B1348" s="275" t="s">
        <v>1703</v>
      </c>
      <c r="C1348" s="275" t="s">
        <v>1609</v>
      </c>
      <c r="D1348" s="275" t="s">
        <v>197</v>
      </c>
    </row>
    <row r="1349" spans="1:4" x14ac:dyDescent="0.25">
      <c r="A1349" s="277">
        <v>127520</v>
      </c>
      <c r="B1349" s="275" t="s">
        <v>1704</v>
      </c>
      <c r="C1349" s="275" t="s">
        <v>1622</v>
      </c>
      <c r="D1349" s="275" t="s">
        <v>197</v>
      </c>
    </row>
    <row r="1350" spans="1:4" x14ac:dyDescent="0.25">
      <c r="A1350" s="277">
        <v>127416</v>
      </c>
      <c r="B1350" s="275" t="s">
        <v>1705</v>
      </c>
      <c r="C1350" s="275" t="s">
        <v>1597</v>
      </c>
      <c r="D1350" s="275" t="s">
        <v>197</v>
      </c>
    </row>
    <row r="1351" spans="1:4" x14ac:dyDescent="0.25">
      <c r="A1351" s="277">
        <v>127544</v>
      </c>
      <c r="B1351" s="275" t="s">
        <v>1706</v>
      </c>
      <c r="C1351" s="275" t="s">
        <v>1645</v>
      </c>
      <c r="D1351" s="275" t="s">
        <v>197</v>
      </c>
    </row>
    <row r="1352" spans="1:4" x14ac:dyDescent="0.25">
      <c r="A1352" s="277">
        <v>127251</v>
      </c>
      <c r="B1352" s="275" t="s">
        <v>1707</v>
      </c>
      <c r="C1352" s="275" t="s">
        <v>1599</v>
      </c>
      <c r="D1352" s="275" t="s">
        <v>197</v>
      </c>
    </row>
    <row r="1353" spans="1:4" x14ac:dyDescent="0.25">
      <c r="A1353" s="277">
        <v>127480</v>
      </c>
      <c r="B1353" s="275" t="s">
        <v>1708</v>
      </c>
      <c r="C1353" s="275" t="s">
        <v>1607</v>
      </c>
      <c r="D1353" s="275" t="s">
        <v>197</v>
      </c>
    </row>
    <row r="1354" spans="1:4" x14ac:dyDescent="0.25">
      <c r="A1354" s="277">
        <v>127521</v>
      </c>
      <c r="B1354" s="275" t="s">
        <v>1709</v>
      </c>
      <c r="C1354" s="275" t="s">
        <v>1622</v>
      </c>
      <c r="D1354" s="275" t="s">
        <v>197</v>
      </c>
    </row>
    <row r="1355" spans="1:4" x14ac:dyDescent="0.25">
      <c r="A1355" s="277">
        <v>127555</v>
      </c>
      <c r="B1355" s="275" t="s">
        <v>1710</v>
      </c>
      <c r="C1355" s="275" t="s">
        <v>1645</v>
      </c>
      <c r="D1355" s="275" t="s">
        <v>197</v>
      </c>
    </row>
    <row r="1356" spans="1:4" x14ac:dyDescent="0.25">
      <c r="A1356" s="277">
        <v>127568</v>
      </c>
      <c r="B1356" s="275" t="s">
        <v>1711</v>
      </c>
      <c r="C1356" s="275" t="s">
        <v>1614</v>
      </c>
      <c r="D1356" s="275" t="s">
        <v>197</v>
      </c>
    </row>
    <row r="1357" spans="1:4" x14ac:dyDescent="0.25">
      <c r="A1357" s="277">
        <v>127377</v>
      </c>
      <c r="B1357" s="275" t="s">
        <v>1712</v>
      </c>
      <c r="C1357" s="275" t="s">
        <v>1605</v>
      </c>
      <c r="D1357" s="275" t="s">
        <v>197</v>
      </c>
    </row>
    <row r="1358" spans="1:4" x14ac:dyDescent="0.25">
      <c r="A1358" s="277">
        <v>201017</v>
      </c>
      <c r="B1358" s="275" t="s">
        <v>1713</v>
      </c>
      <c r="C1358" s="275" t="s">
        <v>1601</v>
      </c>
      <c r="D1358" s="275" t="s">
        <v>197</v>
      </c>
    </row>
    <row r="1359" spans="1:4" x14ac:dyDescent="0.25">
      <c r="A1359" s="277">
        <v>127350</v>
      </c>
      <c r="B1359" s="275" t="s">
        <v>1714</v>
      </c>
      <c r="C1359" s="275" t="s">
        <v>1601</v>
      </c>
      <c r="D1359" s="275" t="s">
        <v>197</v>
      </c>
    </row>
    <row r="1360" spans="1:4" x14ac:dyDescent="0.25">
      <c r="A1360" s="277">
        <v>127391</v>
      </c>
      <c r="B1360" s="275" t="s">
        <v>1715</v>
      </c>
      <c r="C1360" s="275" t="s">
        <v>1593</v>
      </c>
      <c r="D1360" s="275" t="s">
        <v>197</v>
      </c>
    </row>
    <row r="1361" spans="1:4" x14ac:dyDescent="0.25">
      <c r="A1361" s="277">
        <v>127363</v>
      </c>
      <c r="B1361" s="275" t="s">
        <v>1716</v>
      </c>
      <c r="C1361" s="275" t="s">
        <v>1616</v>
      </c>
      <c r="D1361" s="275" t="s">
        <v>197</v>
      </c>
    </row>
    <row r="1362" spans="1:4" x14ac:dyDescent="0.25">
      <c r="A1362" s="277">
        <v>127392</v>
      </c>
      <c r="B1362" s="275" t="s">
        <v>1717</v>
      </c>
      <c r="C1362" s="275" t="s">
        <v>1593</v>
      </c>
      <c r="D1362" s="275" t="s">
        <v>197</v>
      </c>
    </row>
    <row r="1363" spans="1:4" x14ac:dyDescent="0.25">
      <c r="A1363" s="277">
        <v>127569</v>
      </c>
      <c r="B1363" s="275" t="s">
        <v>1718</v>
      </c>
      <c r="C1363" s="275" t="s">
        <v>1614</v>
      </c>
      <c r="D1363" s="275" t="s">
        <v>197</v>
      </c>
    </row>
    <row r="1364" spans="1:4" x14ac:dyDescent="0.25">
      <c r="A1364" s="277">
        <v>127417</v>
      </c>
      <c r="B1364" s="275" t="s">
        <v>1719</v>
      </c>
      <c r="C1364" s="275" t="s">
        <v>1597</v>
      </c>
      <c r="D1364" s="275" t="s">
        <v>197</v>
      </c>
    </row>
    <row r="1365" spans="1:4" ht="26.25" x14ac:dyDescent="0.25">
      <c r="A1365" s="277">
        <v>127287</v>
      </c>
      <c r="B1365" s="275" t="s">
        <v>1720</v>
      </c>
      <c r="C1365" s="275" t="s">
        <v>1624</v>
      </c>
      <c r="D1365" s="275" t="s">
        <v>197</v>
      </c>
    </row>
    <row r="1366" spans="1:4" x14ac:dyDescent="0.25">
      <c r="A1366" s="277">
        <v>201011</v>
      </c>
      <c r="B1366" s="275" t="s">
        <v>1721</v>
      </c>
      <c r="C1366" s="275" t="s">
        <v>1638</v>
      </c>
      <c r="D1366" s="275" t="s">
        <v>197</v>
      </c>
    </row>
    <row r="1367" spans="1:4" x14ac:dyDescent="0.25">
      <c r="A1367" s="277">
        <v>127393</v>
      </c>
      <c r="B1367" s="275" t="s">
        <v>1722</v>
      </c>
      <c r="C1367" s="275" t="s">
        <v>1593</v>
      </c>
      <c r="D1367" s="275" t="s">
        <v>197</v>
      </c>
    </row>
    <row r="1368" spans="1:4" x14ac:dyDescent="0.25">
      <c r="A1368" s="277">
        <v>127296</v>
      </c>
      <c r="B1368" s="275" t="s">
        <v>1723</v>
      </c>
      <c r="C1368" s="275" t="s">
        <v>1624</v>
      </c>
      <c r="D1368" s="275" t="s">
        <v>197</v>
      </c>
    </row>
    <row r="1369" spans="1:4" x14ac:dyDescent="0.25">
      <c r="A1369" s="277">
        <v>127297</v>
      </c>
      <c r="B1369" s="275" t="s">
        <v>1724</v>
      </c>
      <c r="C1369" s="275" t="s">
        <v>1609</v>
      </c>
      <c r="D1369" s="275" t="s">
        <v>197</v>
      </c>
    </row>
    <row r="1370" spans="1:4" x14ac:dyDescent="0.25">
      <c r="A1370" s="277">
        <v>127418</v>
      </c>
      <c r="B1370" s="275" t="s">
        <v>1725</v>
      </c>
      <c r="C1370" s="275" t="s">
        <v>1597</v>
      </c>
      <c r="D1370" s="275" t="s">
        <v>197</v>
      </c>
    </row>
    <row r="1371" spans="1:4" x14ac:dyDescent="0.25">
      <c r="A1371" s="277">
        <v>127497</v>
      </c>
      <c r="B1371" s="275" t="s">
        <v>1142</v>
      </c>
      <c r="C1371" s="275" t="s">
        <v>1638</v>
      </c>
      <c r="D1371" s="275" t="s">
        <v>197</v>
      </c>
    </row>
    <row r="1372" spans="1:4" x14ac:dyDescent="0.25">
      <c r="A1372" s="277">
        <v>127545</v>
      </c>
      <c r="B1372" s="275" t="s">
        <v>1142</v>
      </c>
      <c r="C1372" s="275" t="s">
        <v>1645</v>
      </c>
      <c r="D1372" s="275" t="s">
        <v>197</v>
      </c>
    </row>
    <row r="1373" spans="1:4" x14ac:dyDescent="0.25">
      <c r="A1373" s="277">
        <v>127351</v>
      </c>
      <c r="B1373" s="275" t="s">
        <v>1726</v>
      </c>
      <c r="C1373" s="275" t="s">
        <v>1601</v>
      </c>
      <c r="D1373" s="275" t="s">
        <v>197</v>
      </c>
    </row>
    <row r="1374" spans="1:4" x14ac:dyDescent="0.25">
      <c r="A1374" s="277">
        <v>127352</v>
      </c>
      <c r="B1374" s="275" t="s">
        <v>1727</v>
      </c>
      <c r="C1374" s="275" t="s">
        <v>1601</v>
      </c>
      <c r="D1374" s="275" t="s">
        <v>197</v>
      </c>
    </row>
    <row r="1375" spans="1:4" x14ac:dyDescent="0.25">
      <c r="A1375" s="277">
        <v>201014</v>
      </c>
      <c r="B1375" s="275" t="s">
        <v>1728</v>
      </c>
      <c r="C1375" s="275" t="s">
        <v>1599</v>
      </c>
      <c r="D1375" s="275" t="s">
        <v>197</v>
      </c>
    </row>
    <row r="1376" spans="1:4" x14ac:dyDescent="0.25">
      <c r="A1376" s="277">
        <v>127378</v>
      </c>
      <c r="B1376" s="275" t="s">
        <v>1729</v>
      </c>
      <c r="C1376" s="275" t="s">
        <v>1605</v>
      </c>
      <c r="D1376" s="275" t="s">
        <v>197</v>
      </c>
    </row>
    <row r="1377" spans="1:4" x14ac:dyDescent="0.25">
      <c r="A1377" s="277">
        <v>127379</v>
      </c>
      <c r="B1377" s="275" t="s">
        <v>1730</v>
      </c>
      <c r="C1377" s="275" t="s">
        <v>1605</v>
      </c>
      <c r="D1377" s="275" t="s">
        <v>197</v>
      </c>
    </row>
    <row r="1378" spans="1:4" x14ac:dyDescent="0.25">
      <c r="A1378" s="277">
        <v>127275</v>
      </c>
      <c r="B1378" s="275" t="s">
        <v>1731</v>
      </c>
      <c r="C1378" s="275" t="s">
        <v>1595</v>
      </c>
      <c r="D1378" s="275" t="s">
        <v>197</v>
      </c>
    </row>
    <row r="1379" spans="1:4" x14ac:dyDescent="0.25">
      <c r="A1379" s="277">
        <v>127322</v>
      </c>
      <c r="B1379" s="275" t="s">
        <v>1732</v>
      </c>
      <c r="C1379" s="275" t="s">
        <v>1634</v>
      </c>
      <c r="D1379" s="275" t="s">
        <v>197</v>
      </c>
    </row>
    <row r="1380" spans="1:4" x14ac:dyDescent="0.25">
      <c r="A1380" s="277">
        <v>127353</v>
      </c>
      <c r="B1380" s="275" t="s">
        <v>1733</v>
      </c>
      <c r="C1380" s="275" t="s">
        <v>1601</v>
      </c>
      <c r="D1380" s="275" t="s">
        <v>197</v>
      </c>
    </row>
    <row r="1381" spans="1:4" x14ac:dyDescent="0.25">
      <c r="A1381" s="277">
        <v>201015</v>
      </c>
      <c r="B1381" s="275" t="s">
        <v>1734</v>
      </c>
      <c r="C1381" s="275" t="s">
        <v>1599</v>
      </c>
      <c r="D1381" s="275" t="s">
        <v>197</v>
      </c>
    </row>
    <row r="1382" spans="1:4" x14ac:dyDescent="0.25">
      <c r="A1382" s="277">
        <v>127298</v>
      </c>
      <c r="B1382" s="275" t="s">
        <v>1735</v>
      </c>
      <c r="C1382" s="275" t="s">
        <v>1624</v>
      </c>
      <c r="D1382" s="275" t="s">
        <v>197</v>
      </c>
    </row>
    <row r="1383" spans="1:4" x14ac:dyDescent="0.25">
      <c r="A1383" s="277">
        <v>127546</v>
      </c>
      <c r="B1383" s="275" t="s">
        <v>1736</v>
      </c>
      <c r="C1383" s="275" t="s">
        <v>1645</v>
      </c>
      <c r="D1383" s="275" t="s">
        <v>197</v>
      </c>
    </row>
    <row r="1384" spans="1:4" x14ac:dyDescent="0.25">
      <c r="A1384" s="277">
        <v>127548</v>
      </c>
      <c r="B1384" s="275" t="s">
        <v>1737</v>
      </c>
      <c r="C1384" s="275" t="s">
        <v>1645</v>
      </c>
      <c r="D1384" s="275" t="s">
        <v>197</v>
      </c>
    </row>
    <row r="1385" spans="1:4" x14ac:dyDescent="0.25">
      <c r="A1385" s="277">
        <v>127547</v>
      </c>
      <c r="B1385" s="275" t="s">
        <v>1738</v>
      </c>
      <c r="C1385" s="275" t="s">
        <v>1645</v>
      </c>
      <c r="D1385" s="275" t="s">
        <v>197</v>
      </c>
    </row>
    <row r="1386" spans="1:4" x14ac:dyDescent="0.25">
      <c r="A1386" s="277">
        <v>127323</v>
      </c>
      <c r="B1386" s="275" t="s">
        <v>1739</v>
      </c>
      <c r="C1386" s="275" t="s">
        <v>1634</v>
      </c>
      <c r="D1386" s="275" t="s">
        <v>197</v>
      </c>
    </row>
    <row r="1387" spans="1:4" x14ac:dyDescent="0.25">
      <c r="A1387" s="277">
        <v>127522</v>
      </c>
      <c r="B1387" s="275" t="s">
        <v>1739</v>
      </c>
      <c r="C1387" s="275" t="s">
        <v>1622</v>
      </c>
      <c r="D1387" s="275" t="s">
        <v>197</v>
      </c>
    </row>
    <row r="1388" spans="1:4" x14ac:dyDescent="0.25">
      <c r="A1388" s="277">
        <v>127380</v>
      </c>
      <c r="B1388" s="275" t="s">
        <v>1740</v>
      </c>
      <c r="C1388" s="275" t="s">
        <v>1605</v>
      </c>
      <c r="D1388" s="275" t="s">
        <v>197</v>
      </c>
    </row>
    <row r="1389" spans="1:4" x14ac:dyDescent="0.25">
      <c r="A1389" s="277">
        <v>127299</v>
      </c>
      <c r="B1389" s="275" t="s">
        <v>1741</v>
      </c>
      <c r="C1389" s="275" t="s">
        <v>1609</v>
      </c>
      <c r="D1389" s="275" t="s">
        <v>197</v>
      </c>
    </row>
    <row r="1390" spans="1:4" x14ac:dyDescent="0.25">
      <c r="A1390" s="277">
        <v>127276</v>
      </c>
      <c r="B1390" s="275" t="s">
        <v>1742</v>
      </c>
      <c r="C1390" s="275" t="s">
        <v>1595</v>
      </c>
      <c r="D1390" s="275" t="s">
        <v>197</v>
      </c>
    </row>
    <row r="1391" spans="1:4" x14ac:dyDescent="0.25">
      <c r="A1391" s="277">
        <v>127252</v>
      </c>
      <c r="B1391" s="275" t="s">
        <v>1743</v>
      </c>
      <c r="C1391" s="275" t="s">
        <v>1599</v>
      </c>
      <c r="D1391" s="275" t="s">
        <v>197</v>
      </c>
    </row>
    <row r="1392" spans="1:4" x14ac:dyDescent="0.25">
      <c r="A1392" s="277">
        <v>127570</v>
      </c>
      <c r="B1392" s="275" t="s">
        <v>1744</v>
      </c>
      <c r="C1392" s="275" t="s">
        <v>1614</v>
      </c>
      <c r="D1392" s="275" t="s">
        <v>197</v>
      </c>
    </row>
    <row r="1393" spans="1:4" x14ac:dyDescent="0.25">
      <c r="A1393" s="277">
        <v>127523</v>
      </c>
      <c r="B1393" s="275" t="s">
        <v>1745</v>
      </c>
      <c r="C1393" s="275" t="s">
        <v>1622</v>
      </c>
      <c r="D1393" s="275" t="s">
        <v>197</v>
      </c>
    </row>
    <row r="1394" spans="1:4" x14ac:dyDescent="0.25">
      <c r="A1394" s="277">
        <v>127301</v>
      </c>
      <c r="B1394" s="275" t="s">
        <v>1746</v>
      </c>
      <c r="C1394" s="275" t="s">
        <v>1609</v>
      </c>
      <c r="D1394" s="275" t="s">
        <v>197</v>
      </c>
    </row>
    <row r="1395" spans="1:4" x14ac:dyDescent="0.25">
      <c r="A1395" s="277">
        <v>127498</v>
      </c>
      <c r="B1395" s="275" t="s">
        <v>1747</v>
      </c>
      <c r="C1395" s="275" t="s">
        <v>1638</v>
      </c>
      <c r="D1395" s="275" t="s">
        <v>197</v>
      </c>
    </row>
    <row r="1396" spans="1:4" x14ac:dyDescent="0.25">
      <c r="A1396" s="277">
        <v>127524</v>
      </c>
      <c r="B1396" s="275" t="s">
        <v>1748</v>
      </c>
      <c r="C1396" s="275" t="s">
        <v>1622</v>
      </c>
      <c r="D1396" s="275" t="s">
        <v>197</v>
      </c>
    </row>
    <row r="1397" spans="1:4" x14ac:dyDescent="0.25">
      <c r="A1397" s="277">
        <v>127419</v>
      </c>
      <c r="B1397" s="275" t="s">
        <v>1749</v>
      </c>
      <c r="C1397" s="275" t="s">
        <v>1597</v>
      </c>
      <c r="D1397" s="275" t="s">
        <v>197</v>
      </c>
    </row>
    <row r="1398" spans="1:4" x14ac:dyDescent="0.25">
      <c r="A1398" s="277">
        <v>127302</v>
      </c>
      <c r="B1398" s="275" t="s">
        <v>1750</v>
      </c>
      <c r="C1398" s="275" t="s">
        <v>1624</v>
      </c>
      <c r="D1398" s="275" t="s">
        <v>197</v>
      </c>
    </row>
    <row r="1399" spans="1:4" x14ac:dyDescent="0.25">
      <c r="A1399" s="277">
        <v>127304</v>
      </c>
      <c r="B1399" s="275" t="s">
        <v>1751</v>
      </c>
      <c r="C1399" s="275" t="s">
        <v>1609</v>
      </c>
      <c r="D1399" s="275" t="s">
        <v>197</v>
      </c>
    </row>
    <row r="1400" spans="1:4" x14ac:dyDescent="0.25">
      <c r="A1400" s="277">
        <v>127305</v>
      </c>
      <c r="B1400" s="275" t="s">
        <v>1752</v>
      </c>
      <c r="C1400" s="275" t="s">
        <v>1609</v>
      </c>
      <c r="D1400" s="275" t="s">
        <v>197</v>
      </c>
    </row>
    <row r="1401" spans="1:4" x14ac:dyDescent="0.25">
      <c r="A1401" s="277">
        <v>127253</v>
      </c>
      <c r="B1401" s="275" t="s">
        <v>1753</v>
      </c>
      <c r="C1401" s="275" t="s">
        <v>1599</v>
      </c>
      <c r="D1401" s="275" t="s">
        <v>197</v>
      </c>
    </row>
    <row r="1402" spans="1:4" x14ac:dyDescent="0.25">
      <c r="A1402" s="277">
        <v>127277</v>
      </c>
      <c r="B1402" s="275" t="s">
        <v>1754</v>
      </c>
      <c r="C1402" s="275" t="s">
        <v>1595</v>
      </c>
      <c r="D1402" s="275" t="s">
        <v>197</v>
      </c>
    </row>
    <row r="1403" spans="1:4" x14ac:dyDescent="0.25">
      <c r="A1403" s="277">
        <v>127342</v>
      </c>
      <c r="B1403" s="275" t="s">
        <v>1755</v>
      </c>
      <c r="C1403" s="275" t="s">
        <v>1626</v>
      </c>
      <c r="D1403" s="275" t="s">
        <v>197</v>
      </c>
    </row>
    <row r="1404" spans="1:4" x14ac:dyDescent="0.25">
      <c r="A1404" s="277">
        <v>127279</v>
      </c>
      <c r="B1404" s="275" t="s">
        <v>1756</v>
      </c>
      <c r="C1404" s="275" t="s">
        <v>1595</v>
      </c>
      <c r="D1404" s="275" t="s">
        <v>197</v>
      </c>
    </row>
    <row r="1405" spans="1:4" x14ac:dyDescent="0.25">
      <c r="A1405" s="277">
        <v>127420</v>
      </c>
      <c r="B1405" s="275" t="s">
        <v>1757</v>
      </c>
      <c r="C1405" s="275" t="s">
        <v>1597</v>
      </c>
      <c r="D1405" s="275" t="s">
        <v>197</v>
      </c>
    </row>
    <row r="1406" spans="1:4" x14ac:dyDescent="0.25">
      <c r="A1406" s="277">
        <v>201010</v>
      </c>
      <c r="B1406" s="275" t="s">
        <v>1758</v>
      </c>
      <c r="C1406" s="275" t="s">
        <v>1597</v>
      </c>
      <c r="D1406" s="275" t="s">
        <v>197</v>
      </c>
    </row>
    <row r="1407" spans="1:4" x14ac:dyDescent="0.25">
      <c r="A1407" s="277">
        <v>127394</v>
      </c>
      <c r="B1407" s="275" t="s">
        <v>1759</v>
      </c>
      <c r="C1407" s="275" t="s">
        <v>1593</v>
      </c>
      <c r="D1407" s="275" t="s">
        <v>197</v>
      </c>
    </row>
    <row r="1408" spans="1:4" x14ac:dyDescent="0.25">
      <c r="A1408" s="277">
        <v>127422</v>
      </c>
      <c r="B1408" s="275" t="s">
        <v>1760</v>
      </c>
      <c r="C1408" s="275" t="s">
        <v>1597</v>
      </c>
      <c r="D1408" s="275" t="s">
        <v>197</v>
      </c>
    </row>
    <row r="1409" spans="1:4" x14ac:dyDescent="0.25">
      <c r="A1409" s="277">
        <v>127423</v>
      </c>
      <c r="B1409" s="275" t="s">
        <v>1761</v>
      </c>
      <c r="C1409" s="275" t="s">
        <v>1597</v>
      </c>
      <c r="D1409" s="275" t="s">
        <v>197</v>
      </c>
    </row>
    <row r="1410" spans="1:4" x14ac:dyDescent="0.25">
      <c r="A1410" s="277">
        <v>127254</v>
      </c>
      <c r="B1410" s="275" t="s">
        <v>1762</v>
      </c>
      <c r="C1410" s="275" t="s">
        <v>1599</v>
      </c>
      <c r="D1410" s="275" t="s">
        <v>197</v>
      </c>
    </row>
    <row r="1411" spans="1:4" x14ac:dyDescent="0.25">
      <c r="A1411" s="277">
        <v>127280</v>
      </c>
      <c r="B1411" s="275" t="s">
        <v>1763</v>
      </c>
      <c r="C1411" s="275" t="s">
        <v>1595</v>
      </c>
      <c r="D1411" s="275" t="s">
        <v>197</v>
      </c>
    </row>
    <row r="1412" spans="1:4" x14ac:dyDescent="0.25">
      <c r="A1412" s="277">
        <v>127424</v>
      </c>
      <c r="B1412" s="275" t="s">
        <v>1764</v>
      </c>
      <c r="C1412" s="275" t="s">
        <v>1597</v>
      </c>
      <c r="D1412" s="275" t="s">
        <v>197</v>
      </c>
    </row>
    <row r="1413" spans="1:4" x14ac:dyDescent="0.25">
      <c r="A1413" s="277">
        <v>127571</v>
      </c>
      <c r="B1413" s="275" t="s">
        <v>1765</v>
      </c>
      <c r="C1413" s="275" t="s">
        <v>1614</v>
      </c>
      <c r="D1413" s="275" t="s">
        <v>197</v>
      </c>
    </row>
    <row r="1414" spans="1:4" x14ac:dyDescent="0.25">
      <c r="A1414" s="277">
        <v>127255</v>
      </c>
      <c r="B1414" s="275" t="s">
        <v>1766</v>
      </c>
      <c r="C1414" s="275" t="s">
        <v>1599</v>
      </c>
      <c r="D1414" s="275" t="s">
        <v>197</v>
      </c>
    </row>
    <row r="1415" spans="1:4" x14ac:dyDescent="0.25">
      <c r="A1415" s="277">
        <v>127395</v>
      </c>
      <c r="B1415" s="275" t="s">
        <v>1767</v>
      </c>
      <c r="C1415" s="275" t="s">
        <v>1593</v>
      </c>
      <c r="D1415" s="275" t="s">
        <v>197</v>
      </c>
    </row>
    <row r="1416" spans="1:4" x14ac:dyDescent="0.25">
      <c r="A1416" s="277">
        <v>127354</v>
      </c>
      <c r="B1416" s="275" t="s">
        <v>1768</v>
      </c>
      <c r="C1416" s="275" t="s">
        <v>1601</v>
      </c>
      <c r="D1416" s="275" t="s">
        <v>197</v>
      </c>
    </row>
    <row r="1417" spans="1:4" x14ac:dyDescent="0.25">
      <c r="A1417" s="277">
        <v>127364</v>
      </c>
      <c r="B1417" s="275" t="s">
        <v>1769</v>
      </c>
      <c r="C1417" s="275" t="s">
        <v>1616</v>
      </c>
      <c r="D1417" s="275" t="s">
        <v>197</v>
      </c>
    </row>
    <row r="1418" spans="1:4" x14ac:dyDescent="0.25">
      <c r="A1418" s="277">
        <v>127324</v>
      </c>
      <c r="B1418" s="275" t="s">
        <v>1770</v>
      </c>
      <c r="C1418" s="275" t="s">
        <v>1634</v>
      </c>
      <c r="D1418" s="275" t="s">
        <v>197</v>
      </c>
    </row>
    <row r="1419" spans="1:4" x14ac:dyDescent="0.25">
      <c r="A1419" s="277">
        <v>127499</v>
      </c>
      <c r="B1419" s="275" t="s">
        <v>1771</v>
      </c>
      <c r="C1419" s="275" t="s">
        <v>1638</v>
      </c>
      <c r="D1419" s="275" t="s">
        <v>197</v>
      </c>
    </row>
    <row r="1420" spans="1:4" x14ac:dyDescent="0.25">
      <c r="A1420" s="277">
        <v>127525</v>
      </c>
      <c r="B1420" s="275" t="s">
        <v>1772</v>
      </c>
      <c r="C1420" s="275" t="s">
        <v>1622</v>
      </c>
      <c r="D1420" s="275" t="s">
        <v>197</v>
      </c>
    </row>
    <row r="1421" spans="1:4" x14ac:dyDescent="0.25">
      <c r="A1421" s="277">
        <v>127256</v>
      </c>
      <c r="B1421" s="275" t="s">
        <v>1773</v>
      </c>
      <c r="C1421" s="275" t="s">
        <v>1599</v>
      </c>
      <c r="D1421" s="275" t="s">
        <v>197</v>
      </c>
    </row>
    <row r="1422" spans="1:4" x14ac:dyDescent="0.25">
      <c r="A1422" s="277">
        <v>127500</v>
      </c>
      <c r="B1422" s="275" t="s">
        <v>1774</v>
      </c>
      <c r="C1422" s="275" t="s">
        <v>1603</v>
      </c>
      <c r="D1422" s="275" t="s">
        <v>197</v>
      </c>
    </row>
    <row r="1423" spans="1:4" x14ac:dyDescent="0.25">
      <c r="A1423" s="277">
        <v>127425</v>
      </c>
      <c r="B1423" s="275" t="s">
        <v>1775</v>
      </c>
      <c r="C1423" s="275" t="s">
        <v>1597</v>
      </c>
      <c r="D1423" s="275" t="s">
        <v>197</v>
      </c>
    </row>
    <row r="1424" spans="1:4" x14ac:dyDescent="0.25">
      <c r="A1424" s="277">
        <v>127526</v>
      </c>
      <c r="B1424" s="275" t="s">
        <v>1776</v>
      </c>
      <c r="C1424" s="275" t="s">
        <v>1622</v>
      </c>
      <c r="D1424" s="275" t="s">
        <v>197</v>
      </c>
    </row>
    <row r="1425" spans="1:4" x14ac:dyDescent="0.25">
      <c r="A1425" s="277">
        <v>127426</v>
      </c>
      <c r="B1425" s="275" t="s">
        <v>1777</v>
      </c>
      <c r="C1425" s="275" t="s">
        <v>1597</v>
      </c>
      <c r="D1425" s="275" t="s">
        <v>197</v>
      </c>
    </row>
    <row r="1426" spans="1:4" x14ac:dyDescent="0.25">
      <c r="A1426" s="277">
        <v>127427</v>
      </c>
      <c r="B1426" s="275" t="s">
        <v>1778</v>
      </c>
      <c r="C1426" s="275" t="s">
        <v>1597</v>
      </c>
      <c r="D1426" s="275" t="s">
        <v>197</v>
      </c>
    </row>
    <row r="1427" spans="1:4" x14ac:dyDescent="0.25">
      <c r="A1427" s="277">
        <v>127365</v>
      </c>
      <c r="B1427" s="275" t="s">
        <v>1779</v>
      </c>
      <c r="C1427" s="275" t="s">
        <v>1616</v>
      </c>
      <c r="D1427" s="275" t="s">
        <v>197</v>
      </c>
    </row>
    <row r="1428" spans="1:4" x14ac:dyDescent="0.25">
      <c r="A1428" s="277">
        <v>127481</v>
      </c>
      <c r="B1428" s="275" t="s">
        <v>1780</v>
      </c>
      <c r="C1428" s="275" t="s">
        <v>1607</v>
      </c>
      <c r="D1428" s="275" t="s">
        <v>197</v>
      </c>
    </row>
    <row r="1429" spans="1:4" x14ac:dyDescent="0.25">
      <c r="A1429" s="277">
        <v>127381</v>
      </c>
      <c r="B1429" s="275" t="s">
        <v>1781</v>
      </c>
      <c r="C1429" s="275" t="s">
        <v>1605</v>
      </c>
      <c r="D1429" s="275" t="s">
        <v>197</v>
      </c>
    </row>
    <row r="1430" spans="1:4" x14ac:dyDescent="0.25">
      <c r="A1430" s="277">
        <v>127572</v>
      </c>
      <c r="B1430" s="275" t="s">
        <v>1782</v>
      </c>
      <c r="C1430" s="275" t="s">
        <v>1614</v>
      </c>
      <c r="D1430" s="275" t="s">
        <v>197</v>
      </c>
    </row>
    <row r="1431" spans="1:4" x14ac:dyDescent="0.25">
      <c r="A1431" s="277">
        <v>127366</v>
      </c>
      <c r="B1431" s="275" t="s">
        <v>1783</v>
      </c>
      <c r="C1431" s="275" t="s">
        <v>1616</v>
      </c>
      <c r="D1431" s="275" t="s">
        <v>197</v>
      </c>
    </row>
    <row r="1432" spans="1:4" x14ac:dyDescent="0.25">
      <c r="A1432" s="277">
        <v>201005</v>
      </c>
      <c r="B1432" s="275" t="s">
        <v>1784</v>
      </c>
      <c r="C1432" s="275" t="s">
        <v>1626</v>
      </c>
      <c r="D1432" s="275" t="s">
        <v>197</v>
      </c>
    </row>
    <row r="1433" spans="1:4" x14ac:dyDescent="0.25">
      <c r="A1433" s="277">
        <v>127527</v>
      </c>
      <c r="B1433" s="275" t="s">
        <v>1785</v>
      </c>
      <c r="C1433" s="275" t="s">
        <v>1622</v>
      </c>
      <c r="D1433" s="275" t="s">
        <v>197</v>
      </c>
    </row>
    <row r="1434" spans="1:4" x14ac:dyDescent="0.25">
      <c r="A1434" s="277">
        <v>127396</v>
      </c>
      <c r="B1434" s="275" t="s">
        <v>1786</v>
      </c>
      <c r="C1434" s="275" t="s">
        <v>1593</v>
      </c>
      <c r="D1434" s="275" t="s">
        <v>197</v>
      </c>
    </row>
    <row r="1435" spans="1:4" x14ac:dyDescent="0.25">
      <c r="A1435" s="277">
        <v>127397</v>
      </c>
      <c r="B1435" s="275" t="s">
        <v>1787</v>
      </c>
      <c r="C1435" s="275" t="s">
        <v>1593</v>
      </c>
      <c r="D1435" s="275" t="s">
        <v>197</v>
      </c>
    </row>
    <row r="1436" spans="1:4" x14ac:dyDescent="0.25">
      <c r="A1436" s="277">
        <v>127257</v>
      </c>
      <c r="B1436" s="275" t="s">
        <v>1788</v>
      </c>
      <c r="C1436" s="275" t="s">
        <v>1599</v>
      </c>
      <c r="D1436" s="275" t="s">
        <v>197</v>
      </c>
    </row>
    <row r="1437" spans="1:4" x14ac:dyDescent="0.25">
      <c r="A1437" s="277">
        <v>127325</v>
      </c>
      <c r="B1437" s="275" t="s">
        <v>388</v>
      </c>
      <c r="C1437" s="275" t="s">
        <v>1634</v>
      </c>
      <c r="D1437" s="275" t="s">
        <v>197</v>
      </c>
    </row>
    <row r="1438" spans="1:4" x14ac:dyDescent="0.25">
      <c r="A1438" s="277">
        <v>127528</v>
      </c>
      <c r="B1438" s="275" t="s">
        <v>1789</v>
      </c>
      <c r="C1438" s="275" t="s">
        <v>1622</v>
      </c>
      <c r="D1438" s="275" t="s">
        <v>197</v>
      </c>
    </row>
    <row r="1439" spans="1:4" x14ac:dyDescent="0.25">
      <c r="A1439" s="277">
        <v>127398</v>
      </c>
      <c r="B1439" s="275" t="s">
        <v>1790</v>
      </c>
      <c r="C1439" s="275" t="s">
        <v>1593</v>
      </c>
      <c r="D1439" s="275" t="s">
        <v>197</v>
      </c>
    </row>
    <row r="1440" spans="1:4" x14ac:dyDescent="0.25">
      <c r="A1440" s="277">
        <v>127343</v>
      </c>
      <c r="B1440" s="275" t="s">
        <v>1791</v>
      </c>
      <c r="C1440" s="275" t="s">
        <v>1626</v>
      </c>
      <c r="D1440" s="275" t="s">
        <v>197</v>
      </c>
    </row>
    <row r="1441" spans="1:4" x14ac:dyDescent="0.25">
      <c r="A1441" s="277">
        <v>127306</v>
      </c>
      <c r="B1441" s="275" t="s">
        <v>1792</v>
      </c>
      <c r="C1441" s="275" t="s">
        <v>1624</v>
      </c>
      <c r="D1441" s="275" t="s">
        <v>197</v>
      </c>
    </row>
    <row r="1442" spans="1:4" x14ac:dyDescent="0.25">
      <c r="A1442" s="277">
        <v>127307</v>
      </c>
      <c r="B1442" s="275" t="s">
        <v>1793</v>
      </c>
      <c r="C1442" s="275" t="s">
        <v>1624</v>
      </c>
      <c r="D1442" s="275" t="s">
        <v>197</v>
      </c>
    </row>
    <row r="1443" spans="1:4" x14ac:dyDescent="0.25">
      <c r="A1443" s="277">
        <v>127367</v>
      </c>
      <c r="B1443" s="275" t="s">
        <v>1794</v>
      </c>
      <c r="C1443" s="275" t="s">
        <v>1616</v>
      </c>
      <c r="D1443" s="275" t="s">
        <v>197</v>
      </c>
    </row>
    <row r="1444" spans="1:4" x14ac:dyDescent="0.25">
      <c r="A1444" s="277">
        <v>127258</v>
      </c>
      <c r="B1444" s="275" t="s">
        <v>1795</v>
      </c>
      <c r="C1444" s="275" t="s">
        <v>1599</v>
      </c>
      <c r="D1444" s="275" t="s">
        <v>197</v>
      </c>
    </row>
    <row r="1445" spans="1:4" x14ac:dyDescent="0.25">
      <c r="A1445" s="277">
        <v>127573</v>
      </c>
      <c r="B1445" s="275" t="s">
        <v>1796</v>
      </c>
      <c r="C1445" s="275" t="s">
        <v>1614</v>
      </c>
      <c r="D1445" s="275" t="s">
        <v>197</v>
      </c>
    </row>
    <row r="1446" spans="1:4" x14ac:dyDescent="0.25">
      <c r="A1446" s="277">
        <v>127259</v>
      </c>
      <c r="B1446" s="275" t="s">
        <v>1797</v>
      </c>
      <c r="C1446" s="275" t="s">
        <v>1599</v>
      </c>
      <c r="D1446" s="275" t="s">
        <v>197</v>
      </c>
    </row>
    <row r="1447" spans="1:4" x14ac:dyDescent="0.25">
      <c r="A1447" s="277">
        <v>127482</v>
      </c>
      <c r="B1447" s="275" t="s">
        <v>1797</v>
      </c>
      <c r="C1447" s="275" t="s">
        <v>1607</v>
      </c>
      <c r="D1447" s="275" t="s">
        <v>197</v>
      </c>
    </row>
    <row r="1448" spans="1:4" x14ac:dyDescent="0.25">
      <c r="A1448" s="277">
        <v>127428</v>
      </c>
      <c r="B1448" s="275" t="s">
        <v>1798</v>
      </c>
      <c r="C1448" s="275" t="s">
        <v>1597</v>
      </c>
      <c r="D1448" s="275" t="s">
        <v>197</v>
      </c>
    </row>
    <row r="1449" spans="1:4" x14ac:dyDescent="0.25">
      <c r="A1449" s="277">
        <v>127260</v>
      </c>
      <c r="B1449" s="275" t="s">
        <v>1799</v>
      </c>
      <c r="C1449" s="275" t="s">
        <v>1599</v>
      </c>
      <c r="D1449" s="275" t="s">
        <v>197</v>
      </c>
    </row>
    <row r="1450" spans="1:4" x14ac:dyDescent="0.25">
      <c r="A1450" s="277">
        <v>127261</v>
      </c>
      <c r="B1450" s="275" t="s">
        <v>1800</v>
      </c>
      <c r="C1450" s="275" t="s">
        <v>1599</v>
      </c>
      <c r="D1450" s="275" t="s">
        <v>197</v>
      </c>
    </row>
    <row r="1451" spans="1:4" x14ac:dyDescent="0.25">
      <c r="A1451" s="277">
        <v>127281</v>
      </c>
      <c r="B1451" s="275" t="s">
        <v>1801</v>
      </c>
      <c r="C1451" s="275" t="s">
        <v>1595</v>
      </c>
      <c r="D1451" s="275" t="s">
        <v>197</v>
      </c>
    </row>
    <row r="1452" spans="1:4" x14ac:dyDescent="0.25">
      <c r="A1452" s="277">
        <v>201013</v>
      </c>
      <c r="B1452" s="275" t="s">
        <v>1802</v>
      </c>
      <c r="C1452" s="275" t="s">
        <v>1614</v>
      </c>
      <c r="D1452" s="275" t="s">
        <v>197</v>
      </c>
    </row>
    <row r="1453" spans="1:4" x14ac:dyDescent="0.25">
      <c r="A1453" s="277">
        <v>201012</v>
      </c>
      <c r="B1453" s="275" t="s">
        <v>1803</v>
      </c>
      <c r="C1453" s="275" t="s">
        <v>1614</v>
      </c>
      <c r="D1453" s="275" t="s">
        <v>197</v>
      </c>
    </row>
    <row r="1454" spans="1:4" x14ac:dyDescent="0.25">
      <c r="A1454" s="277">
        <v>127382</v>
      </c>
      <c r="B1454" s="275" t="s">
        <v>1804</v>
      </c>
      <c r="C1454" s="275" t="s">
        <v>1605</v>
      </c>
      <c r="D1454" s="275" t="s">
        <v>197</v>
      </c>
    </row>
    <row r="1455" spans="1:4" x14ac:dyDescent="0.25">
      <c r="A1455" s="277">
        <v>127529</v>
      </c>
      <c r="B1455" s="275" t="s">
        <v>1805</v>
      </c>
      <c r="C1455" s="275" t="s">
        <v>1622</v>
      </c>
      <c r="D1455" s="275" t="s">
        <v>197</v>
      </c>
    </row>
    <row r="1456" spans="1:4" x14ac:dyDescent="0.25">
      <c r="A1456" s="277">
        <v>127501</v>
      </c>
      <c r="B1456" s="275" t="s">
        <v>1806</v>
      </c>
      <c r="C1456" s="275" t="s">
        <v>1638</v>
      </c>
      <c r="D1456" s="275" t="s">
        <v>197</v>
      </c>
    </row>
    <row r="1457" spans="1:4" x14ac:dyDescent="0.25">
      <c r="A1457" s="277">
        <v>127368</v>
      </c>
      <c r="B1457" s="275" t="s">
        <v>1807</v>
      </c>
      <c r="C1457" s="275" t="s">
        <v>1616</v>
      </c>
      <c r="D1457" s="275" t="s">
        <v>197</v>
      </c>
    </row>
    <row r="1458" spans="1:4" x14ac:dyDescent="0.25">
      <c r="A1458" s="277">
        <v>127383</v>
      </c>
      <c r="B1458" s="275" t="s">
        <v>1808</v>
      </c>
      <c r="C1458" s="275" t="s">
        <v>1605</v>
      </c>
      <c r="D1458" s="275" t="s">
        <v>197</v>
      </c>
    </row>
    <row r="1459" spans="1:4" x14ac:dyDescent="0.25">
      <c r="A1459" s="277">
        <v>127575</v>
      </c>
      <c r="B1459" s="275" t="s">
        <v>1809</v>
      </c>
      <c r="C1459" s="275" t="s">
        <v>1614</v>
      </c>
      <c r="D1459" s="275" t="s">
        <v>197</v>
      </c>
    </row>
    <row r="1460" spans="1:4" x14ac:dyDescent="0.25">
      <c r="A1460" s="277">
        <v>127262</v>
      </c>
      <c r="B1460" s="275" t="s">
        <v>1810</v>
      </c>
      <c r="C1460" s="275" t="s">
        <v>1599</v>
      </c>
      <c r="D1460" s="275" t="s">
        <v>197</v>
      </c>
    </row>
    <row r="1461" spans="1:4" x14ac:dyDescent="0.25">
      <c r="A1461" s="277">
        <v>127355</v>
      </c>
      <c r="B1461" s="275" t="s">
        <v>1810</v>
      </c>
      <c r="C1461" s="275" t="s">
        <v>1601</v>
      </c>
      <c r="D1461" s="275" t="s">
        <v>197</v>
      </c>
    </row>
    <row r="1462" spans="1:4" x14ac:dyDescent="0.25">
      <c r="A1462" s="277">
        <v>201016</v>
      </c>
      <c r="B1462" s="275" t="s">
        <v>1811</v>
      </c>
      <c r="C1462" s="275" t="s">
        <v>1599</v>
      </c>
      <c r="D1462" s="275" t="s">
        <v>197</v>
      </c>
    </row>
    <row r="1463" spans="1:4" x14ac:dyDescent="0.25">
      <c r="A1463" s="277">
        <v>127399</v>
      </c>
      <c r="B1463" s="275" t="s">
        <v>1812</v>
      </c>
      <c r="C1463" s="275" t="s">
        <v>1593</v>
      </c>
      <c r="D1463" s="275" t="s">
        <v>197</v>
      </c>
    </row>
    <row r="1464" spans="1:4" x14ac:dyDescent="0.25">
      <c r="A1464" s="277">
        <v>201008</v>
      </c>
      <c r="B1464" s="275" t="s">
        <v>1813</v>
      </c>
      <c r="C1464" s="275" t="s">
        <v>1614</v>
      </c>
      <c r="D1464" s="275" t="s">
        <v>197</v>
      </c>
    </row>
    <row r="1465" spans="1:4" x14ac:dyDescent="0.25">
      <c r="A1465" s="277">
        <v>127344</v>
      </c>
      <c r="B1465" s="275" t="s">
        <v>1814</v>
      </c>
      <c r="C1465" s="275" t="s">
        <v>1626</v>
      </c>
      <c r="D1465" s="275" t="s">
        <v>197</v>
      </c>
    </row>
    <row r="1466" spans="1:4" x14ac:dyDescent="0.25">
      <c r="A1466" s="277">
        <v>127502</v>
      </c>
      <c r="B1466" s="275" t="s">
        <v>566</v>
      </c>
      <c r="C1466" s="275" t="s">
        <v>1638</v>
      </c>
      <c r="D1466" s="275" t="s">
        <v>197</v>
      </c>
    </row>
    <row r="1467" spans="1:4" x14ac:dyDescent="0.25">
      <c r="A1467" s="277">
        <v>127483</v>
      </c>
      <c r="B1467" s="275" t="s">
        <v>1815</v>
      </c>
      <c r="C1467" s="275" t="s">
        <v>1607</v>
      </c>
      <c r="D1467" s="275" t="s">
        <v>197</v>
      </c>
    </row>
    <row r="1468" spans="1:4" x14ac:dyDescent="0.25">
      <c r="A1468" s="277">
        <v>127300</v>
      </c>
      <c r="B1468" s="275" t="s">
        <v>1816</v>
      </c>
      <c r="C1468" s="275" t="s">
        <v>1609</v>
      </c>
      <c r="D1468" s="275" t="s">
        <v>197</v>
      </c>
    </row>
    <row r="1469" spans="1:4" x14ac:dyDescent="0.25">
      <c r="A1469" s="277">
        <v>127263</v>
      </c>
      <c r="B1469" s="275" t="s">
        <v>1817</v>
      </c>
      <c r="C1469" s="275" t="s">
        <v>1599</v>
      </c>
      <c r="D1469" s="275" t="s">
        <v>197</v>
      </c>
    </row>
    <row r="1470" spans="1:4" x14ac:dyDescent="0.25">
      <c r="A1470" s="277">
        <v>127345</v>
      </c>
      <c r="B1470" s="275" t="s">
        <v>1818</v>
      </c>
      <c r="C1470" s="275" t="s">
        <v>1626</v>
      </c>
      <c r="D1470" s="275" t="s">
        <v>197</v>
      </c>
    </row>
    <row r="1471" spans="1:4" x14ac:dyDescent="0.25">
      <c r="A1471" s="277">
        <v>127429</v>
      </c>
      <c r="B1471" s="275" t="s">
        <v>1819</v>
      </c>
      <c r="C1471" s="275" t="s">
        <v>1597</v>
      </c>
      <c r="D1471" s="275" t="s">
        <v>197</v>
      </c>
    </row>
    <row r="1472" spans="1:4" x14ac:dyDescent="0.25">
      <c r="A1472" s="277">
        <v>127326</v>
      </c>
      <c r="B1472" s="275" t="s">
        <v>1820</v>
      </c>
      <c r="C1472" s="275" t="s">
        <v>1634</v>
      </c>
      <c r="D1472" s="275" t="s">
        <v>197</v>
      </c>
    </row>
    <row r="1473" spans="1:4" x14ac:dyDescent="0.25">
      <c r="A1473" s="277">
        <v>127384</v>
      </c>
      <c r="B1473" s="275" t="s">
        <v>1821</v>
      </c>
      <c r="C1473" s="275" t="s">
        <v>1605</v>
      </c>
      <c r="D1473" s="275" t="s">
        <v>197</v>
      </c>
    </row>
    <row r="1474" spans="1:4" x14ac:dyDescent="0.25">
      <c r="A1474" s="277">
        <v>127308</v>
      </c>
      <c r="B1474" s="275" t="s">
        <v>1822</v>
      </c>
      <c r="C1474" s="275" t="s">
        <v>1624</v>
      </c>
      <c r="D1474" s="275" t="s">
        <v>197</v>
      </c>
    </row>
    <row r="1475" spans="1:4" x14ac:dyDescent="0.25">
      <c r="A1475" s="277">
        <v>127503</v>
      </c>
      <c r="B1475" s="275" t="s">
        <v>1823</v>
      </c>
      <c r="C1475" s="275" t="s">
        <v>1603</v>
      </c>
      <c r="D1475" s="275" t="s">
        <v>197</v>
      </c>
    </row>
    <row r="1476" spans="1:4" x14ac:dyDescent="0.25">
      <c r="A1476" s="277">
        <v>127369</v>
      </c>
      <c r="B1476" s="275" t="s">
        <v>1824</v>
      </c>
      <c r="C1476" s="275" t="s">
        <v>1616</v>
      </c>
      <c r="D1476" s="275" t="s">
        <v>197</v>
      </c>
    </row>
    <row r="1477" spans="1:4" x14ac:dyDescent="0.25">
      <c r="A1477" s="277">
        <v>127309</v>
      </c>
      <c r="B1477" s="275" t="s">
        <v>1825</v>
      </c>
      <c r="C1477" s="275" t="s">
        <v>1624</v>
      </c>
      <c r="D1477" s="275" t="s">
        <v>197</v>
      </c>
    </row>
    <row r="1478" spans="1:4" x14ac:dyDescent="0.25">
      <c r="A1478" s="277">
        <v>127530</v>
      </c>
      <c r="B1478" s="275" t="s">
        <v>1826</v>
      </c>
      <c r="C1478" s="275" t="s">
        <v>1622</v>
      </c>
      <c r="D1478" s="275" t="s">
        <v>197</v>
      </c>
    </row>
    <row r="1479" spans="1:4" x14ac:dyDescent="0.25">
      <c r="A1479" s="277">
        <v>127484</v>
      </c>
      <c r="B1479" s="275" t="s">
        <v>1827</v>
      </c>
      <c r="C1479" s="275" t="s">
        <v>1607</v>
      </c>
      <c r="D1479" s="275" t="s">
        <v>197</v>
      </c>
    </row>
    <row r="1480" spans="1:4" x14ac:dyDescent="0.25">
      <c r="A1480" s="277">
        <v>127282</v>
      </c>
      <c r="B1480" s="275" t="s">
        <v>1828</v>
      </c>
      <c r="C1480" s="275" t="s">
        <v>1595</v>
      </c>
      <c r="D1480" s="275" t="s">
        <v>197</v>
      </c>
    </row>
    <row r="1481" spans="1:4" x14ac:dyDescent="0.25">
      <c r="A1481" s="277">
        <v>127283</v>
      </c>
      <c r="B1481" s="275" t="s">
        <v>1829</v>
      </c>
      <c r="C1481" s="275" t="s">
        <v>1595</v>
      </c>
      <c r="D1481" s="275" t="s">
        <v>197</v>
      </c>
    </row>
    <row r="1482" spans="1:4" x14ac:dyDescent="0.25">
      <c r="A1482" s="277">
        <v>127430</v>
      </c>
      <c r="B1482" s="275" t="s">
        <v>1830</v>
      </c>
      <c r="C1482" s="275" t="s">
        <v>1597</v>
      </c>
      <c r="D1482" s="275" t="s">
        <v>197</v>
      </c>
    </row>
    <row r="1483" spans="1:4" x14ac:dyDescent="0.25">
      <c r="A1483" s="277">
        <v>127284</v>
      </c>
      <c r="B1483" s="275" t="s">
        <v>1831</v>
      </c>
      <c r="C1483" s="275" t="s">
        <v>1595</v>
      </c>
      <c r="D1483" s="275" t="s">
        <v>197</v>
      </c>
    </row>
    <row r="1484" spans="1:4" x14ac:dyDescent="0.25">
      <c r="A1484" s="277">
        <v>127310</v>
      </c>
      <c r="B1484" s="275" t="s">
        <v>1831</v>
      </c>
      <c r="C1484" s="275" t="s">
        <v>1624</v>
      </c>
      <c r="D1484" s="275" t="s">
        <v>197</v>
      </c>
    </row>
    <row r="1485" spans="1:4" x14ac:dyDescent="0.25">
      <c r="A1485" s="277">
        <v>127311</v>
      </c>
      <c r="B1485" s="275" t="s">
        <v>1832</v>
      </c>
      <c r="C1485" s="275" t="s">
        <v>1624</v>
      </c>
      <c r="D1485" s="275" t="s">
        <v>197</v>
      </c>
    </row>
    <row r="1486" spans="1:4" x14ac:dyDescent="0.25">
      <c r="A1486" s="277">
        <v>127504</v>
      </c>
      <c r="B1486" s="275" t="s">
        <v>1833</v>
      </c>
      <c r="C1486" s="275" t="s">
        <v>1638</v>
      </c>
      <c r="D1486" s="275" t="s">
        <v>197</v>
      </c>
    </row>
    <row r="1487" spans="1:4" x14ac:dyDescent="0.25">
      <c r="A1487" s="277">
        <v>127431</v>
      </c>
      <c r="B1487" s="275" t="s">
        <v>1834</v>
      </c>
      <c r="C1487" s="275" t="s">
        <v>1597</v>
      </c>
      <c r="D1487" s="275" t="s">
        <v>197</v>
      </c>
    </row>
    <row r="1488" spans="1:4" x14ac:dyDescent="0.25">
      <c r="A1488" s="277">
        <v>127264</v>
      </c>
      <c r="B1488" s="275" t="s">
        <v>1835</v>
      </c>
      <c r="C1488" s="275" t="s">
        <v>1599</v>
      </c>
      <c r="D1488" s="275" t="s">
        <v>197</v>
      </c>
    </row>
    <row r="1489" spans="1:4" x14ac:dyDescent="0.25">
      <c r="A1489" s="277">
        <v>127531</v>
      </c>
      <c r="B1489" s="275" t="s">
        <v>1836</v>
      </c>
      <c r="C1489" s="275" t="s">
        <v>1622</v>
      </c>
      <c r="D1489" s="275" t="s">
        <v>197</v>
      </c>
    </row>
    <row r="1490" spans="1:4" x14ac:dyDescent="0.25">
      <c r="A1490" s="277">
        <v>127485</v>
      </c>
      <c r="B1490" s="275" t="s">
        <v>1837</v>
      </c>
      <c r="C1490" s="275" t="s">
        <v>1607</v>
      </c>
      <c r="D1490" s="275" t="s">
        <v>197</v>
      </c>
    </row>
    <row r="1491" spans="1:4" x14ac:dyDescent="0.25">
      <c r="A1491" s="277">
        <v>127327</v>
      </c>
      <c r="B1491" s="275" t="s">
        <v>1838</v>
      </c>
      <c r="C1491" s="275" t="s">
        <v>1634</v>
      </c>
      <c r="D1491" s="275" t="s">
        <v>197</v>
      </c>
    </row>
    <row r="1492" spans="1:4" x14ac:dyDescent="0.25">
      <c r="A1492" s="277">
        <v>127532</v>
      </c>
      <c r="B1492" s="275" t="s">
        <v>1838</v>
      </c>
      <c r="C1492" s="275" t="s">
        <v>1622</v>
      </c>
      <c r="D1492" s="275" t="s">
        <v>197</v>
      </c>
    </row>
    <row r="1493" spans="1:4" x14ac:dyDescent="0.25">
      <c r="A1493" s="277">
        <v>127370</v>
      </c>
      <c r="B1493" s="275" t="s">
        <v>496</v>
      </c>
      <c r="C1493" s="275" t="s">
        <v>1616</v>
      </c>
      <c r="D1493" s="275" t="s">
        <v>197</v>
      </c>
    </row>
    <row r="1494" spans="1:4" x14ac:dyDescent="0.25">
      <c r="A1494" s="277">
        <v>127549</v>
      </c>
      <c r="B1494" s="275" t="s">
        <v>1839</v>
      </c>
      <c r="C1494" s="275" t="s">
        <v>1645</v>
      </c>
      <c r="D1494" s="275" t="s">
        <v>197</v>
      </c>
    </row>
    <row r="1495" spans="1:4" x14ac:dyDescent="0.25">
      <c r="A1495" s="277">
        <v>127550</v>
      </c>
      <c r="B1495" s="275" t="s">
        <v>1840</v>
      </c>
      <c r="C1495" s="275" t="s">
        <v>1645</v>
      </c>
      <c r="D1495" s="275" t="s">
        <v>197</v>
      </c>
    </row>
    <row r="1496" spans="1:4" x14ac:dyDescent="0.25">
      <c r="A1496" s="277">
        <v>127328</v>
      </c>
      <c r="B1496" s="275" t="s">
        <v>782</v>
      </c>
      <c r="C1496" s="275" t="s">
        <v>1634</v>
      </c>
      <c r="D1496" s="275" t="s">
        <v>197</v>
      </c>
    </row>
    <row r="1497" spans="1:4" x14ac:dyDescent="0.25">
      <c r="A1497" s="277">
        <v>127486</v>
      </c>
      <c r="B1497" s="275" t="s">
        <v>401</v>
      </c>
      <c r="C1497" s="275" t="s">
        <v>1607</v>
      </c>
      <c r="D1497" s="275" t="s">
        <v>197</v>
      </c>
    </row>
    <row r="1498" spans="1:4" x14ac:dyDescent="0.25">
      <c r="A1498" s="277">
        <v>127551</v>
      </c>
      <c r="B1498" s="275" t="s">
        <v>1841</v>
      </c>
      <c r="C1498" s="275" t="s">
        <v>1645</v>
      </c>
      <c r="D1498" s="275" t="s">
        <v>197</v>
      </c>
    </row>
    <row r="1499" spans="1:4" x14ac:dyDescent="0.25">
      <c r="A1499" s="277">
        <v>127576</v>
      </c>
      <c r="B1499" s="275" t="s">
        <v>485</v>
      </c>
      <c r="C1499" s="275" t="s">
        <v>1614</v>
      </c>
      <c r="D1499" s="275" t="s">
        <v>197</v>
      </c>
    </row>
    <row r="1500" spans="1:4" x14ac:dyDescent="0.25">
      <c r="A1500" s="277">
        <v>127265</v>
      </c>
      <c r="B1500" s="275" t="s">
        <v>1842</v>
      </c>
      <c r="C1500" s="275" t="s">
        <v>1599</v>
      </c>
      <c r="D1500" s="275" t="s">
        <v>197</v>
      </c>
    </row>
    <row r="1501" spans="1:4" x14ac:dyDescent="0.25">
      <c r="A1501" s="277">
        <v>127356</v>
      </c>
      <c r="B1501" s="275" t="s">
        <v>349</v>
      </c>
      <c r="C1501" s="275" t="s">
        <v>1601</v>
      </c>
      <c r="D1501" s="275" t="s">
        <v>197</v>
      </c>
    </row>
    <row r="1502" spans="1:4" x14ac:dyDescent="0.25">
      <c r="A1502" s="277">
        <v>127487</v>
      </c>
      <c r="B1502" s="275" t="s">
        <v>349</v>
      </c>
      <c r="C1502" s="275" t="s">
        <v>1607</v>
      </c>
      <c r="D1502" s="275" t="s">
        <v>197</v>
      </c>
    </row>
    <row r="1503" spans="1:4" x14ac:dyDescent="0.25">
      <c r="A1503" s="277">
        <v>201004</v>
      </c>
      <c r="B1503" s="275" t="s">
        <v>1843</v>
      </c>
      <c r="C1503" s="275" t="s">
        <v>1645</v>
      </c>
      <c r="D1503" s="275" t="s">
        <v>197</v>
      </c>
    </row>
    <row r="1504" spans="1:4" x14ac:dyDescent="0.25">
      <c r="A1504" s="277">
        <v>127552</v>
      </c>
      <c r="B1504" s="275" t="s">
        <v>292</v>
      </c>
      <c r="C1504" s="275" t="s">
        <v>1645</v>
      </c>
      <c r="D1504" s="275" t="s">
        <v>197</v>
      </c>
    </row>
    <row r="1505" spans="1:4" x14ac:dyDescent="0.25">
      <c r="A1505" s="277">
        <v>127510</v>
      </c>
      <c r="B1505" s="275" t="s">
        <v>1844</v>
      </c>
      <c r="C1505" s="275" t="s">
        <v>1622</v>
      </c>
      <c r="D1505" s="275" t="s">
        <v>197</v>
      </c>
    </row>
    <row r="1506" spans="1:4" ht="26.25" x14ac:dyDescent="0.25">
      <c r="A1506" s="277">
        <v>127533</v>
      </c>
      <c r="B1506" s="275" t="s">
        <v>1845</v>
      </c>
      <c r="C1506" s="275" t="s">
        <v>1622</v>
      </c>
      <c r="D1506" s="275" t="s">
        <v>197</v>
      </c>
    </row>
    <row r="1507" spans="1:4" x14ac:dyDescent="0.25">
      <c r="A1507" s="277">
        <v>127577</v>
      </c>
      <c r="B1507" s="275" t="s">
        <v>1846</v>
      </c>
      <c r="C1507" s="275" t="s">
        <v>1614</v>
      </c>
      <c r="D1507" s="275" t="s">
        <v>197</v>
      </c>
    </row>
    <row r="1508" spans="1:4" x14ac:dyDescent="0.25">
      <c r="A1508" s="277">
        <v>127357</v>
      </c>
      <c r="B1508" s="275" t="s">
        <v>1847</v>
      </c>
      <c r="C1508" s="275" t="s">
        <v>1601</v>
      </c>
      <c r="D1508" s="275" t="s">
        <v>197</v>
      </c>
    </row>
    <row r="1509" spans="1:4" x14ac:dyDescent="0.25">
      <c r="A1509" s="277">
        <v>127346</v>
      </c>
      <c r="B1509" s="275" t="s">
        <v>1848</v>
      </c>
      <c r="C1509" s="275" t="s">
        <v>1626</v>
      </c>
      <c r="D1509" s="275" t="s">
        <v>197</v>
      </c>
    </row>
    <row r="1510" spans="1:4" x14ac:dyDescent="0.25">
      <c r="A1510" s="277">
        <v>127358</v>
      </c>
      <c r="B1510" s="275" t="s">
        <v>1849</v>
      </c>
      <c r="C1510" s="275" t="s">
        <v>1601</v>
      </c>
      <c r="D1510" s="275" t="s">
        <v>197</v>
      </c>
    </row>
    <row r="1511" spans="1:4" x14ac:dyDescent="0.25">
      <c r="A1511" s="277">
        <v>127553</v>
      </c>
      <c r="B1511" s="275" t="s">
        <v>1850</v>
      </c>
      <c r="C1511" s="275" t="s">
        <v>1645</v>
      </c>
      <c r="D1511" s="275" t="s">
        <v>197</v>
      </c>
    </row>
    <row r="1512" spans="1:4" x14ac:dyDescent="0.25">
      <c r="A1512" s="277">
        <v>127400</v>
      </c>
      <c r="B1512" s="275" t="s">
        <v>1851</v>
      </c>
      <c r="C1512" s="275" t="s">
        <v>1593</v>
      </c>
      <c r="D1512" s="275" t="s">
        <v>197</v>
      </c>
    </row>
    <row r="1513" spans="1:4" x14ac:dyDescent="0.25">
      <c r="A1513" s="277">
        <v>127401</v>
      </c>
      <c r="B1513" s="275" t="s">
        <v>1852</v>
      </c>
      <c r="C1513" s="275" t="s">
        <v>1593</v>
      </c>
      <c r="D1513" s="275" t="s">
        <v>197</v>
      </c>
    </row>
    <row r="1514" spans="1:4" x14ac:dyDescent="0.25">
      <c r="A1514" s="277">
        <v>127432</v>
      </c>
      <c r="B1514" s="275" t="s">
        <v>1853</v>
      </c>
      <c r="C1514" s="275" t="s">
        <v>1597</v>
      </c>
      <c r="D1514" s="275" t="s">
        <v>197</v>
      </c>
    </row>
    <row r="1515" spans="1:4" x14ac:dyDescent="0.25">
      <c r="A1515" s="277">
        <v>127433</v>
      </c>
      <c r="B1515" s="275" t="s">
        <v>1854</v>
      </c>
      <c r="C1515" s="275" t="s">
        <v>1597</v>
      </c>
      <c r="D1515" s="275" t="s">
        <v>197</v>
      </c>
    </row>
    <row r="1516" spans="1:4" x14ac:dyDescent="0.25">
      <c r="A1516" s="277">
        <v>201018</v>
      </c>
      <c r="B1516" s="275" t="s">
        <v>1855</v>
      </c>
      <c r="C1516" s="275" t="s">
        <v>1609</v>
      </c>
      <c r="D1516" s="275" t="s">
        <v>197</v>
      </c>
    </row>
    <row r="1517" spans="1:4" x14ac:dyDescent="0.25">
      <c r="A1517" s="277">
        <v>127578</v>
      </c>
      <c r="B1517" s="275" t="s">
        <v>1856</v>
      </c>
      <c r="C1517" s="275" t="s">
        <v>1614</v>
      </c>
      <c r="D1517" s="275" t="s">
        <v>197</v>
      </c>
    </row>
    <row r="1518" spans="1:4" x14ac:dyDescent="0.25">
      <c r="A1518" s="277">
        <v>127329</v>
      </c>
      <c r="B1518" s="275" t="s">
        <v>1857</v>
      </c>
      <c r="C1518" s="275" t="s">
        <v>1634</v>
      </c>
      <c r="D1518" s="275" t="s">
        <v>197</v>
      </c>
    </row>
    <row r="1519" spans="1:4" x14ac:dyDescent="0.25">
      <c r="A1519" s="277">
        <v>127534</v>
      </c>
      <c r="B1519" s="275" t="s">
        <v>1858</v>
      </c>
      <c r="C1519" s="275" t="s">
        <v>1622</v>
      </c>
      <c r="D1519" s="275" t="s">
        <v>197</v>
      </c>
    </row>
    <row r="1520" spans="1:4" x14ac:dyDescent="0.25">
      <c r="A1520" s="277">
        <v>127554</v>
      </c>
      <c r="B1520" s="275" t="s">
        <v>1859</v>
      </c>
      <c r="C1520" s="275" t="s">
        <v>1645</v>
      </c>
      <c r="D1520" s="275" t="s">
        <v>197</v>
      </c>
    </row>
    <row r="1521" spans="1:4" x14ac:dyDescent="0.25">
      <c r="A1521" s="277">
        <v>127402</v>
      </c>
      <c r="B1521" s="275" t="s">
        <v>1860</v>
      </c>
      <c r="C1521" s="275" t="s">
        <v>1593</v>
      </c>
      <c r="D1521" s="275" t="s">
        <v>197</v>
      </c>
    </row>
    <row r="1522" spans="1:4" x14ac:dyDescent="0.25">
      <c r="A1522" s="277">
        <v>127403</v>
      </c>
      <c r="B1522" s="275" t="s">
        <v>1861</v>
      </c>
      <c r="C1522" s="275" t="s">
        <v>1593</v>
      </c>
      <c r="D1522" s="275" t="s">
        <v>197</v>
      </c>
    </row>
    <row r="1523" spans="1:4" x14ac:dyDescent="0.25">
      <c r="A1523" s="277">
        <v>127330</v>
      </c>
      <c r="B1523" s="275" t="s">
        <v>1862</v>
      </c>
      <c r="C1523" s="275" t="s">
        <v>1634</v>
      </c>
      <c r="D1523" s="275" t="s">
        <v>197</v>
      </c>
    </row>
    <row r="1524" spans="1:4" x14ac:dyDescent="0.25">
      <c r="A1524" s="277">
        <v>127285</v>
      </c>
      <c r="B1524" s="275" t="s">
        <v>1863</v>
      </c>
      <c r="C1524" s="275" t="s">
        <v>1595</v>
      </c>
      <c r="D1524" s="275" t="s">
        <v>197</v>
      </c>
    </row>
    <row r="1525" spans="1:4" x14ac:dyDescent="0.25">
      <c r="A1525" s="277">
        <v>127579</v>
      </c>
      <c r="B1525" s="275" t="s">
        <v>1864</v>
      </c>
      <c r="C1525" s="275" t="s">
        <v>1614</v>
      </c>
      <c r="D1525" s="275" t="s">
        <v>197</v>
      </c>
    </row>
    <row r="1526" spans="1:4" x14ac:dyDescent="0.25">
      <c r="A1526" s="277">
        <v>201019</v>
      </c>
      <c r="B1526" s="275" t="s">
        <v>1865</v>
      </c>
      <c r="C1526" s="275" t="s">
        <v>1605</v>
      </c>
      <c r="D1526" s="275" t="s">
        <v>197</v>
      </c>
    </row>
    <row r="1527" spans="1:4" x14ac:dyDescent="0.25">
      <c r="A1527" s="277">
        <v>127535</v>
      </c>
      <c r="B1527" s="275" t="s">
        <v>1866</v>
      </c>
      <c r="C1527" s="275" t="s">
        <v>1622</v>
      </c>
      <c r="D1527" s="275" t="s">
        <v>197</v>
      </c>
    </row>
    <row r="1528" spans="1:4" x14ac:dyDescent="0.25">
      <c r="A1528" s="277">
        <v>127371</v>
      </c>
      <c r="B1528" s="275" t="s">
        <v>1867</v>
      </c>
      <c r="C1528" s="275" t="s">
        <v>1616</v>
      </c>
      <c r="D1528" s="275" t="s">
        <v>197</v>
      </c>
    </row>
    <row r="1529" spans="1:4" x14ac:dyDescent="0.25">
      <c r="A1529" s="277">
        <v>127331</v>
      </c>
      <c r="B1529" s="275" t="s">
        <v>1868</v>
      </c>
      <c r="C1529" s="275" t="s">
        <v>1634</v>
      </c>
      <c r="D1529" s="275" t="s">
        <v>197</v>
      </c>
    </row>
    <row r="1530" spans="1:4" x14ac:dyDescent="0.25">
      <c r="A1530" s="277">
        <v>127505</v>
      </c>
      <c r="B1530" s="275" t="s">
        <v>602</v>
      </c>
      <c r="C1530" s="275" t="s">
        <v>1603</v>
      </c>
      <c r="D1530" s="275" t="s">
        <v>197</v>
      </c>
    </row>
    <row r="1531" spans="1:4" x14ac:dyDescent="0.25">
      <c r="A1531" s="277">
        <v>127266</v>
      </c>
      <c r="B1531" s="275" t="s">
        <v>1869</v>
      </c>
      <c r="C1531" s="275" t="s">
        <v>1599</v>
      </c>
      <c r="D1531" s="275" t="s">
        <v>197</v>
      </c>
    </row>
    <row r="1532" spans="1:4" x14ac:dyDescent="0.25">
      <c r="A1532" s="277">
        <v>127332</v>
      </c>
      <c r="B1532" s="275" t="s">
        <v>1870</v>
      </c>
      <c r="C1532" s="275" t="s">
        <v>1634</v>
      </c>
      <c r="D1532" s="275" t="s">
        <v>197</v>
      </c>
    </row>
    <row r="1533" spans="1:4" x14ac:dyDescent="0.25">
      <c r="A1533" s="277">
        <v>127488</v>
      </c>
      <c r="B1533" s="275" t="s">
        <v>1871</v>
      </c>
      <c r="C1533" s="275" t="s">
        <v>1607</v>
      </c>
      <c r="D1533" s="275" t="s">
        <v>197</v>
      </c>
    </row>
    <row r="1534" spans="1:4" x14ac:dyDescent="0.25">
      <c r="A1534" s="277">
        <v>127405</v>
      </c>
      <c r="B1534" s="275" t="s">
        <v>1872</v>
      </c>
      <c r="C1534" s="275" t="s">
        <v>1593</v>
      </c>
      <c r="D1534" s="275" t="s">
        <v>197</v>
      </c>
    </row>
    <row r="1535" spans="1:4" x14ac:dyDescent="0.25">
      <c r="A1535" s="277">
        <v>127404</v>
      </c>
      <c r="B1535" s="275" t="s">
        <v>1873</v>
      </c>
      <c r="C1535" s="275" t="s">
        <v>1593</v>
      </c>
      <c r="D1535" s="275" t="s">
        <v>197</v>
      </c>
    </row>
    <row r="1536" spans="1:4" x14ac:dyDescent="0.25">
      <c r="A1536" s="277">
        <v>127267</v>
      </c>
      <c r="B1536" s="275" t="s">
        <v>1874</v>
      </c>
      <c r="C1536" s="275" t="s">
        <v>1599</v>
      </c>
      <c r="D1536" s="275" t="s">
        <v>197</v>
      </c>
    </row>
    <row r="1537" spans="1:4" x14ac:dyDescent="0.25">
      <c r="A1537" s="277">
        <v>127312</v>
      </c>
      <c r="B1537" s="275" t="s">
        <v>1875</v>
      </c>
      <c r="C1537" s="275" t="s">
        <v>1609</v>
      </c>
      <c r="D1537" s="275" t="s">
        <v>197</v>
      </c>
    </row>
    <row r="1538" spans="1:4" x14ac:dyDescent="0.25">
      <c r="A1538" s="277">
        <v>127303</v>
      </c>
      <c r="B1538" s="275" t="s">
        <v>1876</v>
      </c>
      <c r="C1538" s="275" t="s">
        <v>1609</v>
      </c>
      <c r="D1538" s="275" t="s">
        <v>197</v>
      </c>
    </row>
    <row r="1539" spans="1:4" x14ac:dyDescent="0.25">
      <c r="A1539" s="277">
        <v>127580</v>
      </c>
      <c r="B1539" s="275" t="s">
        <v>1877</v>
      </c>
      <c r="C1539" s="275" t="s">
        <v>1614</v>
      </c>
      <c r="D1539" s="275" t="s">
        <v>197</v>
      </c>
    </row>
    <row r="1540" spans="1:4" x14ac:dyDescent="0.25">
      <c r="A1540" s="277">
        <v>127278</v>
      </c>
      <c r="B1540" s="275" t="s">
        <v>1878</v>
      </c>
      <c r="C1540" s="275" t="s">
        <v>1595</v>
      </c>
      <c r="D1540" s="275" t="s">
        <v>197</v>
      </c>
    </row>
    <row r="1541" spans="1:4" x14ac:dyDescent="0.25">
      <c r="A1541" s="277">
        <v>127359</v>
      </c>
      <c r="B1541" s="275" t="s">
        <v>1879</v>
      </c>
      <c r="C1541" s="275" t="s">
        <v>1601</v>
      </c>
      <c r="D1541" s="275" t="s">
        <v>197</v>
      </c>
    </row>
    <row r="1542" spans="1:4" x14ac:dyDescent="0.25">
      <c r="A1542" s="277">
        <v>127556</v>
      </c>
      <c r="B1542" s="275" t="s">
        <v>1880</v>
      </c>
      <c r="C1542" s="275" t="s">
        <v>1645</v>
      </c>
      <c r="D1542" s="275" t="s">
        <v>197</v>
      </c>
    </row>
    <row r="1543" spans="1:4" x14ac:dyDescent="0.25">
      <c r="A1543" s="277">
        <v>127506</v>
      </c>
      <c r="B1543" s="275" t="s">
        <v>1512</v>
      </c>
      <c r="C1543" s="275" t="s">
        <v>1603</v>
      </c>
      <c r="D1543" s="275" t="s">
        <v>197</v>
      </c>
    </row>
    <row r="1544" spans="1:4" x14ac:dyDescent="0.25">
      <c r="A1544" s="277">
        <v>127581</v>
      </c>
      <c r="B1544" s="275" t="s">
        <v>1881</v>
      </c>
      <c r="C1544" s="275" t="s">
        <v>1614</v>
      </c>
      <c r="D1544" s="275" t="s">
        <v>197</v>
      </c>
    </row>
    <row r="1545" spans="1:4" x14ac:dyDescent="0.25">
      <c r="A1545" s="277">
        <v>127268</v>
      </c>
      <c r="B1545" s="275" t="s">
        <v>1882</v>
      </c>
      <c r="C1545" s="275" t="s">
        <v>1599</v>
      </c>
      <c r="D1545" s="275" t="s">
        <v>197</v>
      </c>
    </row>
    <row r="1546" spans="1:4" x14ac:dyDescent="0.25">
      <c r="A1546" s="277">
        <v>127269</v>
      </c>
      <c r="B1546" s="275" t="s">
        <v>1883</v>
      </c>
      <c r="C1546" s="275" t="s">
        <v>1599</v>
      </c>
      <c r="D1546" s="275" t="s">
        <v>197</v>
      </c>
    </row>
    <row r="1547" spans="1:4" x14ac:dyDescent="0.25">
      <c r="A1547" s="277">
        <v>127582</v>
      </c>
      <c r="B1547" s="275" t="s">
        <v>1884</v>
      </c>
      <c r="C1547" s="275" t="s">
        <v>1614</v>
      </c>
      <c r="D1547" s="275" t="s">
        <v>197</v>
      </c>
    </row>
    <row r="1548" spans="1:4" x14ac:dyDescent="0.25">
      <c r="A1548" s="277">
        <v>127270</v>
      </c>
      <c r="B1548" s="275" t="s">
        <v>1885</v>
      </c>
      <c r="C1548" s="275" t="s">
        <v>1599</v>
      </c>
      <c r="D1548" s="275" t="s">
        <v>197</v>
      </c>
    </row>
    <row r="1549" spans="1:4" x14ac:dyDescent="0.25">
      <c r="A1549" s="277">
        <v>127385</v>
      </c>
      <c r="B1549" s="275" t="s">
        <v>1886</v>
      </c>
      <c r="C1549" s="275" t="s">
        <v>1605</v>
      </c>
      <c r="D1549" s="275" t="s">
        <v>197</v>
      </c>
    </row>
    <row r="1550" spans="1:4" x14ac:dyDescent="0.25">
      <c r="A1550" s="277">
        <v>127313</v>
      </c>
      <c r="B1550" s="275" t="s">
        <v>1887</v>
      </c>
      <c r="C1550" s="275" t="s">
        <v>1609</v>
      </c>
      <c r="D1550" s="275" t="s">
        <v>197</v>
      </c>
    </row>
    <row r="1551" spans="1:4" x14ac:dyDescent="0.25">
      <c r="A1551" s="277">
        <v>127536</v>
      </c>
      <c r="B1551" s="275" t="s">
        <v>1888</v>
      </c>
      <c r="C1551" s="275" t="s">
        <v>1622</v>
      </c>
      <c r="D1551" s="275" t="s">
        <v>197</v>
      </c>
    </row>
    <row r="1552" spans="1:4" x14ac:dyDescent="0.25">
      <c r="A1552" s="277">
        <v>127372</v>
      </c>
      <c r="B1552" s="275" t="s">
        <v>1889</v>
      </c>
      <c r="C1552" s="275" t="s">
        <v>1616</v>
      </c>
      <c r="D1552" s="275" t="s">
        <v>197</v>
      </c>
    </row>
    <row r="1553" spans="1:4" x14ac:dyDescent="0.25">
      <c r="A1553" s="277">
        <v>127314</v>
      </c>
      <c r="B1553" s="275" t="s">
        <v>1890</v>
      </c>
      <c r="C1553" s="275" t="s">
        <v>1624</v>
      </c>
      <c r="D1553" s="275" t="s">
        <v>197</v>
      </c>
    </row>
    <row r="1554" spans="1:4" x14ac:dyDescent="0.25">
      <c r="A1554" s="277">
        <v>127373</v>
      </c>
      <c r="B1554" s="275" t="s">
        <v>1891</v>
      </c>
      <c r="C1554" s="275" t="s">
        <v>1616</v>
      </c>
      <c r="D1554" s="275" t="s">
        <v>197</v>
      </c>
    </row>
    <row r="1555" spans="1:4" x14ac:dyDescent="0.25">
      <c r="A1555" s="277">
        <v>127315</v>
      </c>
      <c r="B1555" s="275" t="s">
        <v>1892</v>
      </c>
      <c r="C1555" s="275" t="s">
        <v>1609</v>
      </c>
      <c r="D1555" s="275" t="s">
        <v>197</v>
      </c>
    </row>
    <row r="1556" spans="1:4" x14ac:dyDescent="0.25">
      <c r="A1556" s="277">
        <v>127507</v>
      </c>
      <c r="B1556" s="275" t="s">
        <v>1893</v>
      </c>
      <c r="C1556" s="275" t="s">
        <v>1603</v>
      </c>
      <c r="D1556" s="275" t="s">
        <v>197</v>
      </c>
    </row>
    <row r="1557" spans="1:4" x14ac:dyDescent="0.25">
      <c r="A1557" s="277">
        <v>127508</v>
      </c>
      <c r="B1557" s="275" t="s">
        <v>1894</v>
      </c>
      <c r="C1557" s="275" t="s">
        <v>1638</v>
      </c>
      <c r="D1557" s="275" t="s">
        <v>197</v>
      </c>
    </row>
    <row r="1558" spans="1:4" x14ac:dyDescent="0.25">
      <c r="A1558" s="277">
        <v>127537</v>
      </c>
      <c r="B1558" s="275" t="s">
        <v>1895</v>
      </c>
      <c r="C1558" s="275" t="s">
        <v>1622</v>
      </c>
      <c r="D1558" s="275" t="s">
        <v>197</v>
      </c>
    </row>
    <row r="1559" spans="1:4" x14ac:dyDescent="0.25">
      <c r="A1559" s="277">
        <v>201020</v>
      </c>
      <c r="B1559" s="275" t="s">
        <v>1896</v>
      </c>
      <c r="C1559" s="275" t="s">
        <v>1616</v>
      </c>
      <c r="D1559" s="275" t="s">
        <v>197</v>
      </c>
    </row>
    <row r="1560" spans="1:4" x14ac:dyDescent="0.25">
      <c r="A1560" s="277">
        <v>127583</v>
      </c>
      <c r="B1560" s="275" t="s">
        <v>1897</v>
      </c>
      <c r="C1560" s="275" t="s">
        <v>1614</v>
      </c>
      <c r="D1560" s="275" t="s">
        <v>197</v>
      </c>
    </row>
    <row r="1561" spans="1:4" x14ac:dyDescent="0.25">
      <c r="A1561" s="277">
        <v>127271</v>
      </c>
      <c r="B1561" s="275" t="s">
        <v>1898</v>
      </c>
      <c r="C1561" s="275" t="s">
        <v>1599</v>
      </c>
      <c r="D1561" s="275" t="s">
        <v>197</v>
      </c>
    </row>
    <row r="1562" spans="1:4" ht="39" x14ac:dyDescent="0.25">
      <c r="A1562" s="277">
        <v>127770</v>
      </c>
      <c r="B1562" s="275" t="s">
        <v>1899</v>
      </c>
      <c r="C1562" s="275" t="s">
        <v>1900</v>
      </c>
      <c r="D1562" s="275" t="s">
        <v>204</v>
      </c>
    </row>
    <row r="1563" spans="1:4" x14ac:dyDescent="0.25">
      <c r="A1563" s="277">
        <v>127714</v>
      </c>
      <c r="B1563" s="275" t="s">
        <v>1901</v>
      </c>
      <c r="C1563" s="275" t="s">
        <v>1902</v>
      </c>
      <c r="D1563" s="275" t="s">
        <v>204</v>
      </c>
    </row>
    <row r="1564" spans="1:4" x14ac:dyDescent="0.25">
      <c r="A1564" s="277">
        <v>500250</v>
      </c>
      <c r="B1564" s="275" t="s">
        <v>1903</v>
      </c>
      <c r="C1564" s="275" t="s">
        <v>1904</v>
      </c>
      <c r="D1564" s="275" t="s">
        <v>204</v>
      </c>
    </row>
    <row r="1565" spans="1:4" x14ac:dyDescent="0.25">
      <c r="A1565" s="277">
        <v>127584</v>
      </c>
      <c r="B1565" s="275" t="s">
        <v>1905</v>
      </c>
      <c r="C1565" s="275" t="s">
        <v>1906</v>
      </c>
      <c r="D1565" s="275" t="s">
        <v>204</v>
      </c>
    </row>
    <row r="1566" spans="1:4" x14ac:dyDescent="0.25">
      <c r="A1566" s="277">
        <v>127682</v>
      </c>
      <c r="B1566" s="275" t="s">
        <v>1907</v>
      </c>
      <c r="C1566" s="275" t="s">
        <v>1908</v>
      </c>
      <c r="D1566" s="275" t="s">
        <v>204</v>
      </c>
    </row>
    <row r="1567" spans="1:4" x14ac:dyDescent="0.25">
      <c r="A1567" s="277">
        <v>127851</v>
      </c>
      <c r="B1567" s="275" t="s">
        <v>1909</v>
      </c>
      <c r="C1567" s="275" t="s">
        <v>1904</v>
      </c>
      <c r="D1567" s="275" t="s">
        <v>204</v>
      </c>
    </row>
    <row r="1568" spans="1:4" x14ac:dyDescent="0.25">
      <c r="A1568" s="277">
        <v>127715</v>
      </c>
      <c r="B1568" s="275" t="s">
        <v>1910</v>
      </c>
      <c r="C1568" s="275" t="s">
        <v>1902</v>
      </c>
      <c r="D1568" s="275" t="s">
        <v>204</v>
      </c>
    </row>
    <row r="1569" spans="1:4" x14ac:dyDescent="0.25">
      <c r="A1569" s="277">
        <v>500519</v>
      </c>
      <c r="B1569" s="275" t="s">
        <v>1911</v>
      </c>
      <c r="C1569" s="275" t="s">
        <v>1908</v>
      </c>
      <c r="D1569" s="275" t="s">
        <v>204</v>
      </c>
    </row>
    <row r="1570" spans="1:4" ht="26.25" x14ac:dyDescent="0.25">
      <c r="A1570" s="277">
        <v>127633</v>
      </c>
      <c r="B1570" s="275" t="s">
        <v>1912</v>
      </c>
      <c r="C1570" s="275" t="s">
        <v>1913</v>
      </c>
      <c r="D1570" s="275" t="s">
        <v>204</v>
      </c>
    </row>
    <row r="1571" spans="1:4" x14ac:dyDescent="0.25">
      <c r="A1571" s="277">
        <v>127699</v>
      </c>
      <c r="B1571" s="275" t="s">
        <v>1914</v>
      </c>
      <c r="C1571" s="275" t="s">
        <v>1915</v>
      </c>
      <c r="D1571" s="275" t="s">
        <v>204</v>
      </c>
    </row>
    <row r="1572" spans="1:4" ht="26.25" x14ac:dyDescent="0.25">
      <c r="A1572" s="277">
        <v>127634</v>
      </c>
      <c r="B1572" s="275" t="s">
        <v>1916</v>
      </c>
      <c r="C1572" s="275" t="s">
        <v>1917</v>
      </c>
      <c r="D1572" s="275" t="s">
        <v>204</v>
      </c>
    </row>
    <row r="1573" spans="1:4" ht="26.25" x14ac:dyDescent="0.25">
      <c r="A1573" s="277">
        <v>127635</v>
      </c>
      <c r="B1573" s="275" t="s">
        <v>1918</v>
      </c>
      <c r="C1573" s="275" t="s">
        <v>1917</v>
      </c>
      <c r="D1573" s="275" t="s">
        <v>204</v>
      </c>
    </row>
    <row r="1574" spans="1:4" x14ac:dyDescent="0.25">
      <c r="A1574" s="277">
        <v>127796</v>
      </c>
      <c r="B1574" s="275" t="s">
        <v>1919</v>
      </c>
      <c r="C1574" s="275" t="s">
        <v>1920</v>
      </c>
      <c r="D1574" s="275" t="s">
        <v>204</v>
      </c>
    </row>
    <row r="1575" spans="1:4" x14ac:dyDescent="0.25">
      <c r="A1575" s="277">
        <v>127910</v>
      </c>
      <c r="B1575" s="275" t="s">
        <v>1921</v>
      </c>
      <c r="C1575" s="275" t="s">
        <v>1922</v>
      </c>
      <c r="D1575" s="275" t="s">
        <v>204</v>
      </c>
    </row>
    <row r="1576" spans="1:4" ht="39" x14ac:dyDescent="0.25">
      <c r="A1576" s="277">
        <v>127771</v>
      </c>
      <c r="B1576" s="275" t="s">
        <v>1923</v>
      </c>
      <c r="C1576" s="275" t="s">
        <v>1900</v>
      </c>
      <c r="D1576" s="275" t="s">
        <v>204</v>
      </c>
    </row>
    <row r="1577" spans="1:4" x14ac:dyDescent="0.25">
      <c r="A1577" s="277">
        <v>127833</v>
      </c>
      <c r="B1577" s="275" t="s">
        <v>1924</v>
      </c>
      <c r="C1577" s="275" t="s">
        <v>1925</v>
      </c>
      <c r="D1577" s="275" t="s">
        <v>204</v>
      </c>
    </row>
    <row r="1578" spans="1:4" x14ac:dyDescent="0.25">
      <c r="A1578" s="277">
        <v>127921</v>
      </c>
      <c r="B1578" s="275" t="s">
        <v>1926</v>
      </c>
      <c r="C1578" s="275" t="s">
        <v>1927</v>
      </c>
      <c r="D1578" s="275" t="s">
        <v>204</v>
      </c>
    </row>
    <row r="1579" spans="1:4" x14ac:dyDescent="0.25">
      <c r="A1579" s="277">
        <v>127874</v>
      </c>
      <c r="B1579" s="275" t="s">
        <v>1928</v>
      </c>
      <c r="C1579" s="275" t="s">
        <v>1929</v>
      </c>
      <c r="D1579" s="275" t="s">
        <v>204</v>
      </c>
    </row>
    <row r="1580" spans="1:4" ht="39" x14ac:dyDescent="0.25">
      <c r="A1580" s="277">
        <v>127600</v>
      </c>
      <c r="B1580" s="275" t="s">
        <v>1930</v>
      </c>
      <c r="C1580" s="275" t="s">
        <v>1931</v>
      </c>
      <c r="D1580" s="275" t="s">
        <v>204</v>
      </c>
    </row>
    <row r="1581" spans="1:4" x14ac:dyDescent="0.25">
      <c r="A1581" s="277">
        <v>127834</v>
      </c>
      <c r="B1581" s="275" t="s">
        <v>1932</v>
      </c>
      <c r="C1581" s="275" t="s">
        <v>1925</v>
      </c>
      <c r="D1581" s="275" t="s">
        <v>204</v>
      </c>
    </row>
    <row r="1582" spans="1:4" x14ac:dyDescent="0.25">
      <c r="A1582" s="277">
        <v>127899</v>
      </c>
      <c r="B1582" s="275" t="s">
        <v>1933</v>
      </c>
      <c r="C1582" s="275" t="s">
        <v>1934</v>
      </c>
      <c r="D1582" s="275" t="s">
        <v>204</v>
      </c>
    </row>
    <row r="1583" spans="1:4" ht="39" x14ac:dyDescent="0.25">
      <c r="A1583" s="277">
        <v>127601</v>
      </c>
      <c r="B1583" s="275" t="s">
        <v>1935</v>
      </c>
      <c r="C1583" s="275" t="s">
        <v>1931</v>
      </c>
      <c r="D1583" s="275" t="s">
        <v>204</v>
      </c>
    </row>
    <row r="1584" spans="1:4" ht="39" x14ac:dyDescent="0.25">
      <c r="A1584" s="277">
        <v>127602</v>
      </c>
      <c r="B1584" s="275" t="s">
        <v>1936</v>
      </c>
      <c r="C1584" s="275" t="s">
        <v>1937</v>
      </c>
      <c r="D1584" s="275" t="s">
        <v>204</v>
      </c>
    </row>
    <row r="1585" spans="1:4" x14ac:dyDescent="0.25">
      <c r="A1585" s="277">
        <v>127875</v>
      </c>
      <c r="B1585" s="275" t="s">
        <v>1938</v>
      </c>
      <c r="C1585" s="275" t="s">
        <v>1939</v>
      </c>
      <c r="D1585" s="275" t="s">
        <v>204</v>
      </c>
    </row>
    <row r="1586" spans="1:4" x14ac:dyDescent="0.25">
      <c r="A1586" s="277">
        <v>127797</v>
      </c>
      <c r="B1586" s="275" t="s">
        <v>663</v>
      </c>
      <c r="C1586" s="275" t="s">
        <v>1920</v>
      </c>
      <c r="D1586" s="275" t="s">
        <v>204</v>
      </c>
    </row>
    <row r="1587" spans="1:4" ht="39" x14ac:dyDescent="0.25">
      <c r="A1587" s="277">
        <v>127603</v>
      </c>
      <c r="B1587" s="275" t="s">
        <v>1940</v>
      </c>
      <c r="C1587" s="275" t="s">
        <v>1931</v>
      </c>
      <c r="D1587" s="275" t="s">
        <v>204</v>
      </c>
    </row>
    <row r="1588" spans="1:4" x14ac:dyDescent="0.25">
      <c r="A1588" s="277">
        <v>127865</v>
      </c>
      <c r="B1588" s="275" t="s">
        <v>1941</v>
      </c>
      <c r="C1588" s="275" t="s">
        <v>1263</v>
      </c>
      <c r="D1588" s="275" t="s">
        <v>204</v>
      </c>
    </row>
    <row r="1589" spans="1:4" x14ac:dyDescent="0.25">
      <c r="A1589" s="277">
        <v>127813</v>
      </c>
      <c r="B1589" s="275" t="s">
        <v>1942</v>
      </c>
      <c r="C1589" s="275" t="s">
        <v>1943</v>
      </c>
      <c r="D1589" s="275" t="s">
        <v>204</v>
      </c>
    </row>
    <row r="1590" spans="1:4" ht="26.25" x14ac:dyDescent="0.25">
      <c r="A1590" s="277">
        <v>127636</v>
      </c>
      <c r="B1590" s="275" t="s">
        <v>1944</v>
      </c>
      <c r="C1590" s="275" t="s">
        <v>1913</v>
      </c>
      <c r="D1590" s="275" t="s">
        <v>204</v>
      </c>
    </row>
    <row r="1591" spans="1:4" x14ac:dyDescent="0.25">
      <c r="A1591" s="277">
        <v>127835</v>
      </c>
      <c r="B1591" s="275" t="s">
        <v>1618</v>
      </c>
      <c r="C1591" s="275" t="s">
        <v>1925</v>
      </c>
      <c r="D1591" s="275" t="s">
        <v>204</v>
      </c>
    </row>
    <row r="1592" spans="1:4" x14ac:dyDescent="0.25">
      <c r="A1592" s="277">
        <v>201505</v>
      </c>
      <c r="B1592" s="275" t="s">
        <v>1945</v>
      </c>
      <c r="C1592" s="275" t="s">
        <v>1939</v>
      </c>
      <c r="D1592" s="275" t="s">
        <v>204</v>
      </c>
    </row>
    <row r="1593" spans="1:4" x14ac:dyDescent="0.25">
      <c r="A1593" s="277">
        <v>127585</v>
      </c>
      <c r="B1593" s="275" t="s">
        <v>1623</v>
      </c>
      <c r="C1593" s="275" t="s">
        <v>1906</v>
      </c>
      <c r="D1593" s="275" t="s">
        <v>204</v>
      </c>
    </row>
    <row r="1594" spans="1:4" x14ac:dyDescent="0.25">
      <c r="A1594" s="277">
        <v>127836</v>
      </c>
      <c r="B1594" s="275" t="s">
        <v>1946</v>
      </c>
      <c r="C1594" s="275" t="s">
        <v>1925</v>
      </c>
      <c r="D1594" s="275" t="s">
        <v>204</v>
      </c>
    </row>
    <row r="1595" spans="1:4" x14ac:dyDescent="0.25">
      <c r="A1595" s="277">
        <v>127586</v>
      </c>
      <c r="B1595" s="275" t="s">
        <v>1947</v>
      </c>
      <c r="C1595" s="275" t="s">
        <v>1906</v>
      </c>
      <c r="D1595" s="275" t="s">
        <v>204</v>
      </c>
    </row>
    <row r="1596" spans="1:4" x14ac:dyDescent="0.25">
      <c r="A1596" s="277">
        <v>127923</v>
      </c>
      <c r="B1596" s="275" t="s">
        <v>1948</v>
      </c>
      <c r="C1596" s="275" t="s">
        <v>1927</v>
      </c>
      <c r="D1596" s="275" t="s">
        <v>204</v>
      </c>
    </row>
    <row r="1597" spans="1:4" x14ac:dyDescent="0.25">
      <c r="A1597" s="277">
        <v>127922</v>
      </c>
      <c r="B1597" s="275" t="s">
        <v>1949</v>
      </c>
      <c r="C1597" s="275" t="s">
        <v>1927</v>
      </c>
      <c r="D1597" s="275" t="s">
        <v>204</v>
      </c>
    </row>
    <row r="1598" spans="1:4" ht="39" x14ac:dyDescent="0.25">
      <c r="A1598" s="277">
        <v>127604</v>
      </c>
      <c r="B1598" s="275" t="s">
        <v>1950</v>
      </c>
      <c r="C1598" s="275" t="s">
        <v>1931</v>
      </c>
      <c r="D1598" s="275" t="s">
        <v>204</v>
      </c>
    </row>
    <row r="1599" spans="1:4" x14ac:dyDescent="0.25">
      <c r="A1599" s="277">
        <v>127716</v>
      </c>
      <c r="B1599" s="275" t="s">
        <v>1951</v>
      </c>
      <c r="C1599" s="275" t="s">
        <v>1902</v>
      </c>
      <c r="D1599" s="275" t="s">
        <v>204</v>
      </c>
    </row>
    <row r="1600" spans="1:4" x14ac:dyDescent="0.25">
      <c r="A1600" s="277">
        <v>127837</v>
      </c>
      <c r="B1600" s="275" t="s">
        <v>1952</v>
      </c>
      <c r="C1600" s="275" t="s">
        <v>1925</v>
      </c>
      <c r="D1600" s="275" t="s">
        <v>204</v>
      </c>
    </row>
    <row r="1601" spans="1:4" x14ac:dyDescent="0.25">
      <c r="A1601" s="277">
        <v>127717</v>
      </c>
      <c r="B1601" s="275" t="s">
        <v>1953</v>
      </c>
      <c r="C1601" s="275" t="s">
        <v>1939</v>
      </c>
      <c r="D1601" s="275" t="s">
        <v>204</v>
      </c>
    </row>
    <row r="1602" spans="1:4" ht="39" x14ac:dyDescent="0.25">
      <c r="A1602" s="277">
        <v>127605</v>
      </c>
      <c r="B1602" s="275" t="s">
        <v>1954</v>
      </c>
      <c r="C1602" s="275" t="s">
        <v>1931</v>
      </c>
      <c r="D1602" s="275" t="s">
        <v>204</v>
      </c>
    </row>
    <row r="1603" spans="1:4" x14ac:dyDescent="0.25">
      <c r="A1603" s="277">
        <v>127700</v>
      </c>
      <c r="B1603" s="275" t="s">
        <v>1955</v>
      </c>
      <c r="C1603" s="275" t="s">
        <v>1915</v>
      </c>
      <c r="D1603" s="275" t="s">
        <v>204</v>
      </c>
    </row>
    <row r="1604" spans="1:4" x14ac:dyDescent="0.25">
      <c r="A1604" s="277">
        <v>127718</v>
      </c>
      <c r="B1604" s="275" t="s">
        <v>987</v>
      </c>
      <c r="C1604" s="275" t="s">
        <v>1939</v>
      </c>
      <c r="D1604" s="275" t="s">
        <v>204</v>
      </c>
    </row>
    <row r="1605" spans="1:4" ht="39" x14ac:dyDescent="0.25">
      <c r="A1605" s="277">
        <v>127772</v>
      </c>
      <c r="B1605" s="275" t="s">
        <v>1956</v>
      </c>
      <c r="C1605" s="275" t="s">
        <v>1900</v>
      </c>
      <c r="D1605" s="275" t="s">
        <v>204</v>
      </c>
    </row>
    <row r="1606" spans="1:4" x14ac:dyDescent="0.25">
      <c r="A1606" s="277">
        <v>127876</v>
      </c>
      <c r="B1606" s="275" t="s">
        <v>1957</v>
      </c>
      <c r="C1606" s="275" t="s">
        <v>1929</v>
      </c>
      <c r="D1606" s="275" t="s">
        <v>204</v>
      </c>
    </row>
    <row r="1607" spans="1:4" x14ac:dyDescent="0.25">
      <c r="A1607" s="277">
        <v>127719</v>
      </c>
      <c r="B1607" s="275" t="s">
        <v>1958</v>
      </c>
      <c r="C1607" s="275" t="s">
        <v>1939</v>
      </c>
      <c r="D1607" s="275" t="s">
        <v>204</v>
      </c>
    </row>
    <row r="1608" spans="1:4" ht="26.25" x14ac:dyDescent="0.25">
      <c r="A1608" s="277">
        <v>500520</v>
      </c>
      <c r="B1608" s="275" t="s">
        <v>1959</v>
      </c>
      <c r="C1608" s="275" t="s">
        <v>1917</v>
      </c>
      <c r="D1608" s="275" t="s">
        <v>204</v>
      </c>
    </row>
    <row r="1609" spans="1:4" x14ac:dyDescent="0.25">
      <c r="A1609" s="277">
        <v>127814</v>
      </c>
      <c r="B1609" s="275" t="s">
        <v>1960</v>
      </c>
      <c r="C1609" s="275" t="s">
        <v>1943</v>
      </c>
      <c r="D1609" s="275" t="s">
        <v>204</v>
      </c>
    </row>
    <row r="1610" spans="1:4" x14ac:dyDescent="0.25">
      <c r="A1610" s="277">
        <v>127852</v>
      </c>
      <c r="B1610" s="275" t="s">
        <v>1961</v>
      </c>
      <c r="C1610" s="275" t="s">
        <v>1904</v>
      </c>
      <c r="D1610" s="275" t="s">
        <v>204</v>
      </c>
    </row>
    <row r="1611" spans="1:4" x14ac:dyDescent="0.25">
      <c r="A1611" s="277">
        <v>127752</v>
      </c>
      <c r="B1611" s="275" t="s">
        <v>1962</v>
      </c>
      <c r="C1611" s="275" t="s">
        <v>1963</v>
      </c>
      <c r="D1611" s="275" t="s">
        <v>204</v>
      </c>
    </row>
    <row r="1612" spans="1:4" x14ac:dyDescent="0.25">
      <c r="A1612" s="277">
        <v>127741</v>
      </c>
      <c r="B1612" s="275" t="s">
        <v>1964</v>
      </c>
      <c r="C1612" s="275" t="s">
        <v>1965</v>
      </c>
      <c r="D1612" s="275" t="s">
        <v>204</v>
      </c>
    </row>
    <row r="1613" spans="1:4" x14ac:dyDescent="0.25">
      <c r="A1613" s="277">
        <v>127753</v>
      </c>
      <c r="B1613" s="275" t="s">
        <v>1966</v>
      </c>
      <c r="C1613" s="275" t="s">
        <v>1963</v>
      </c>
      <c r="D1613" s="275" t="s">
        <v>204</v>
      </c>
    </row>
    <row r="1614" spans="1:4" ht="26.25" x14ac:dyDescent="0.25">
      <c r="A1614" s="277">
        <v>127638</v>
      </c>
      <c r="B1614" s="275" t="s">
        <v>1967</v>
      </c>
      <c r="C1614" s="275" t="s">
        <v>1913</v>
      </c>
      <c r="D1614" s="275" t="s">
        <v>204</v>
      </c>
    </row>
    <row r="1615" spans="1:4" x14ac:dyDescent="0.25">
      <c r="A1615" s="277">
        <v>127798</v>
      </c>
      <c r="B1615" s="275" t="s">
        <v>735</v>
      </c>
      <c r="C1615" s="275" t="s">
        <v>1920</v>
      </c>
      <c r="D1615" s="275" t="s">
        <v>204</v>
      </c>
    </row>
    <row r="1616" spans="1:4" ht="39" x14ac:dyDescent="0.25">
      <c r="A1616" s="277">
        <v>127773</v>
      </c>
      <c r="B1616" s="275" t="s">
        <v>1968</v>
      </c>
      <c r="C1616" s="275" t="s">
        <v>1969</v>
      </c>
      <c r="D1616" s="275" t="s">
        <v>204</v>
      </c>
    </row>
    <row r="1617" spans="1:4" ht="39" x14ac:dyDescent="0.25">
      <c r="A1617" s="277">
        <v>500845</v>
      </c>
      <c r="B1617" s="275" t="s">
        <v>1970</v>
      </c>
      <c r="C1617" s="275" t="s">
        <v>1969</v>
      </c>
      <c r="D1617" s="275" t="s">
        <v>204</v>
      </c>
    </row>
    <row r="1618" spans="1:4" ht="39" x14ac:dyDescent="0.25">
      <c r="A1618" s="277">
        <v>127774</v>
      </c>
      <c r="B1618" s="275" t="s">
        <v>1971</v>
      </c>
      <c r="C1618" s="275" t="s">
        <v>1969</v>
      </c>
      <c r="D1618" s="275" t="s">
        <v>204</v>
      </c>
    </row>
    <row r="1619" spans="1:4" ht="39" x14ac:dyDescent="0.25">
      <c r="A1619" s="277">
        <v>127775</v>
      </c>
      <c r="B1619" s="275" t="s">
        <v>1972</v>
      </c>
      <c r="C1619" s="275" t="s">
        <v>1969</v>
      </c>
      <c r="D1619" s="275" t="s">
        <v>204</v>
      </c>
    </row>
    <row r="1620" spans="1:4" ht="39" x14ac:dyDescent="0.25">
      <c r="A1620" s="277">
        <v>127776</v>
      </c>
      <c r="B1620" s="275" t="s">
        <v>1973</v>
      </c>
      <c r="C1620" s="275" t="s">
        <v>1969</v>
      </c>
      <c r="D1620" s="275" t="s">
        <v>204</v>
      </c>
    </row>
    <row r="1621" spans="1:4" ht="39" x14ac:dyDescent="0.25">
      <c r="A1621" s="277">
        <v>127606</v>
      </c>
      <c r="B1621" s="275" t="s">
        <v>1974</v>
      </c>
      <c r="C1621" s="275" t="s">
        <v>1937</v>
      </c>
      <c r="D1621" s="275" t="s">
        <v>204</v>
      </c>
    </row>
    <row r="1622" spans="1:4" x14ac:dyDescent="0.25">
      <c r="A1622" s="277">
        <v>127587</v>
      </c>
      <c r="B1622" s="275" t="s">
        <v>1975</v>
      </c>
      <c r="C1622" s="275" t="s">
        <v>1906</v>
      </c>
      <c r="D1622" s="275" t="s">
        <v>204</v>
      </c>
    </row>
    <row r="1623" spans="1:4" ht="39" x14ac:dyDescent="0.25">
      <c r="A1623" s="277">
        <v>127607</v>
      </c>
      <c r="B1623" s="275" t="s">
        <v>1541</v>
      </c>
      <c r="C1623" s="275" t="s">
        <v>1937</v>
      </c>
      <c r="D1623" s="275" t="s">
        <v>204</v>
      </c>
    </row>
    <row r="1624" spans="1:4" x14ac:dyDescent="0.25">
      <c r="A1624" s="277">
        <v>500253</v>
      </c>
      <c r="B1624" s="275" t="s">
        <v>1976</v>
      </c>
      <c r="C1624" s="275" t="s">
        <v>1939</v>
      </c>
      <c r="D1624" s="275" t="s">
        <v>204</v>
      </c>
    </row>
    <row r="1625" spans="1:4" x14ac:dyDescent="0.25">
      <c r="A1625" s="277">
        <v>127799</v>
      </c>
      <c r="B1625" s="275" t="s">
        <v>1977</v>
      </c>
      <c r="C1625" s="275" t="s">
        <v>1920</v>
      </c>
      <c r="D1625" s="275" t="s">
        <v>204</v>
      </c>
    </row>
    <row r="1626" spans="1:4" x14ac:dyDescent="0.25">
      <c r="A1626" s="277">
        <v>127721</v>
      </c>
      <c r="B1626" s="275" t="s">
        <v>1978</v>
      </c>
      <c r="C1626" s="275" t="s">
        <v>1939</v>
      </c>
      <c r="D1626" s="275" t="s">
        <v>204</v>
      </c>
    </row>
    <row r="1627" spans="1:4" ht="39" x14ac:dyDescent="0.25">
      <c r="A1627" s="277">
        <v>127608</v>
      </c>
      <c r="B1627" s="275" t="s">
        <v>1979</v>
      </c>
      <c r="C1627" s="275" t="s">
        <v>1931</v>
      </c>
      <c r="D1627" s="275" t="s">
        <v>204</v>
      </c>
    </row>
    <row r="1628" spans="1:4" x14ac:dyDescent="0.25">
      <c r="A1628" s="277">
        <v>127877</v>
      </c>
      <c r="B1628" s="275" t="s">
        <v>1980</v>
      </c>
      <c r="C1628" s="275" t="s">
        <v>1929</v>
      </c>
      <c r="D1628" s="275" t="s">
        <v>204</v>
      </c>
    </row>
    <row r="1629" spans="1:4" x14ac:dyDescent="0.25">
      <c r="A1629" s="277">
        <v>127684</v>
      </c>
      <c r="B1629" s="275" t="s">
        <v>1981</v>
      </c>
      <c r="C1629" s="275" t="s">
        <v>1908</v>
      </c>
      <c r="D1629" s="275" t="s">
        <v>204</v>
      </c>
    </row>
    <row r="1630" spans="1:4" x14ac:dyDescent="0.25">
      <c r="A1630" s="277">
        <v>127866</v>
      </c>
      <c r="B1630" s="275" t="s">
        <v>1982</v>
      </c>
      <c r="C1630" s="275" t="s">
        <v>1263</v>
      </c>
      <c r="D1630" s="275" t="s">
        <v>204</v>
      </c>
    </row>
    <row r="1631" spans="1:4" x14ac:dyDescent="0.25">
      <c r="A1631" s="277">
        <v>500521</v>
      </c>
      <c r="B1631" s="275" t="s">
        <v>1983</v>
      </c>
      <c r="C1631" s="275" t="s">
        <v>1925</v>
      </c>
      <c r="D1631" s="275" t="s">
        <v>204</v>
      </c>
    </row>
    <row r="1632" spans="1:4" ht="26.25" x14ac:dyDescent="0.25">
      <c r="A1632" s="277">
        <v>127639</v>
      </c>
      <c r="B1632" s="275" t="s">
        <v>1984</v>
      </c>
      <c r="C1632" s="275" t="s">
        <v>1913</v>
      </c>
      <c r="D1632" s="275" t="s">
        <v>204</v>
      </c>
    </row>
    <row r="1633" spans="1:4" ht="39" x14ac:dyDescent="0.25">
      <c r="A1633" s="277">
        <v>127609</v>
      </c>
      <c r="B1633" s="275" t="s">
        <v>989</v>
      </c>
      <c r="C1633" s="275" t="s">
        <v>1937</v>
      </c>
      <c r="D1633" s="275" t="s">
        <v>204</v>
      </c>
    </row>
    <row r="1634" spans="1:4" x14ac:dyDescent="0.25">
      <c r="A1634" s="277">
        <v>127754</v>
      </c>
      <c r="B1634" s="275" t="s">
        <v>989</v>
      </c>
      <c r="C1634" s="275" t="s">
        <v>1963</v>
      </c>
      <c r="D1634" s="275" t="s">
        <v>204</v>
      </c>
    </row>
    <row r="1635" spans="1:4" ht="39" x14ac:dyDescent="0.25">
      <c r="A1635" s="277">
        <v>127777</v>
      </c>
      <c r="B1635" s="275" t="s">
        <v>1985</v>
      </c>
      <c r="C1635" s="275" t="s">
        <v>1900</v>
      </c>
      <c r="D1635" s="275" t="s">
        <v>204</v>
      </c>
    </row>
    <row r="1636" spans="1:4" x14ac:dyDescent="0.25">
      <c r="A1636" s="277">
        <v>127701</v>
      </c>
      <c r="B1636" s="275" t="s">
        <v>1986</v>
      </c>
      <c r="C1636" s="275" t="s">
        <v>1915</v>
      </c>
      <c r="D1636" s="275" t="s">
        <v>204</v>
      </c>
    </row>
    <row r="1637" spans="1:4" x14ac:dyDescent="0.25">
      <c r="A1637" s="277">
        <v>201509</v>
      </c>
      <c r="B1637" s="275" t="s">
        <v>1987</v>
      </c>
      <c r="C1637" s="275" t="s">
        <v>1939</v>
      </c>
      <c r="D1637" s="275" t="s">
        <v>204</v>
      </c>
    </row>
    <row r="1638" spans="1:4" ht="39" x14ac:dyDescent="0.25">
      <c r="A1638" s="277">
        <v>127778</v>
      </c>
      <c r="B1638" s="275" t="s">
        <v>1988</v>
      </c>
      <c r="C1638" s="275" t="s">
        <v>1969</v>
      </c>
      <c r="D1638" s="275" t="s">
        <v>204</v>
      </c>
    </row>
    <row r="1639" spans="1:4" x14ac:dyDescent="0.25">
      <c r="A1639" s="277">
        <v>127722</v>
      </c>
      <c r="B1639" s="275" t="s">
        <v>1989</v>
      </c>
      <c r="C1639" s="275" t="s">
        <v>1902</v>
      </c>
      <c r="D1639" s="275" t="s">
        <v>204</v>
      </c>
    </row>
    <row r="1640" spans="1:4" x14ac:dyDescent="0.25">
      <c r="A1640" s="277">
        <v>127742</v>
      </c>
      <c r="B1640" s="275" t="s">
        <v>1990</v>
      </c>
      <c r="C1640" s="275" t="s">
        <v>1965</v>
      </c>
      <c r="D1640" s="275" t="s">
        <v>204</v>
      </c>
    </row>
    <row r="1641" spans="1:4" x14ac:dyDescent="0.25">
      <c r="A1641" s="277">
        <v>127702</v>
      </c>
      <c r="B1641" s="275" t="s">
        <v>1683</v>
      </c>
      <c r="C1641" s="275" t="s">
        <v>1915</v>
      </c>
      <c r="D1641" s="275" t="s">
        <v>204</v>
      </c>
    </row>
    <row r="1642" spans="1:4" ht="39" x14ac:dyDescent="0.25">
      <c r="A1642" s="277">
        <v>127610</v>
      </c>
      <c r="B1642" s="275" t="s">
        <v>1991</v>
      </c>
      <c r="C1642" s="275" t="s">
        <v>1931</v>
      </c>
      <c r="D1642" s="275" t="s">
        <v>204</v>
      </c>
    </row>
    <row r="1643" spans="1:4" x14ac:dyDescent="0.25">
      <c r="A1643" s="277">
        <v>127900</v>
      </c>
      <c r="B1643" s="275" t="s">
        <v>1992</v>
      </c>
      <c r="C1643" s="275" t="s">
        <v>1934</v>
      </c>
      <c r="D1643" s="275" t="s">
        <v>204</v>
      </c>
    </row>
    <row r="1644" spans="1:4" x14ac:dyDescent="0.25">
      <c r="A1644" s="277">
        <v>127815</v>
      </c>
      <c r="B1644" s="275" t="s">
        <v>1993</v>
      </c>
      <c r="C1644" s="275" t="s">
        <v>1943</v>
      </c>
      <c r="D1644" s="275" t="s">
        <v>204</v>
      </c>
    </row>
    <row r="1645" spans="1:4" x14ac:dyDescent="0.25">
      <c r="A1645" s="277">
        <v>127800</v>
      </c>
      <c r="B1645" s="275" t="s">
        <v>1994</v>
      </c>
      <c r="C1645" s="275" t="s">
        <v>1920</v>
      </c>
      <c r="D1645" s="275" t="s">
        <v>204</v>
      </c>
    </row>
    <row r="1646" spans="1:4" x14ac:dyDescent="0.25">
      <c r="A1646" s="277">
        <v>127901</v>
      </c>
      <c r="B1646" s="275" t="s">
        <v>1995</v>
      </c>
      <c r="C1646" s="275" t="s">
        <v>1934</v>
      </c>
      <c r="D1646" s="275" t="s">
        <v>204</v>
      </c>
    </row>
    <row r="1647" spans="1:4" ht="26.25" x14ac:dyDescent="0.25">
      <c r="A1647" s="277">
        <v>127640</v>
      </c>
      <c r="B1647" s="275" t="s">
        <v>1996</v>
      </c>
      <c r="C1647" s="275" t="s">
        <v>1917</v>
      </c>
      <c r="D1647" s="275" t="s">
        <v>204</v>
      </c>
    </row>
    <row r="1648" spans="1:4" x14ac:dyDescent="0.25">
      <c r="A1648" s="277">
        <v>127928</v>
      </c>
      <c r="B1648" s="275" t="s">
        <v>1997</v>
      </c>
      <c r="C1648" s="275" t="s">
        <v>1998</v>
      </c>
      <c r="D1648" s="275" t="s">
        <v>204</v>
      </c>
    </row>
    <row r="1649" spans="1:4" x14ac:dyDescent="0.25">
      <c r="A1649" s="277">
        <v>127816</v>
      </c>
      <c r="B1649" s="275" t="s">
        <v>1999</v>
      </c>
      <c r="C1649" s="275" t="s">
        <v>1943</v>
      </c>
      <c r="D1649" s="275" t="s">
        <v>204</v>
      </c>
    </row>
    <row r="1650" spans="1:4" x14ac:dyDescent="0.25">
      <c r="A1650" s="277">
        <v>127755</v>
      </c>
      <c r="B1650" s="275" t="s">
        <v>2000</v>
      </c>
      <c r="C1650" s="275" t="s">
        <v>1963</v>
      </c>
      <c r="D1650" s="275" t="s">
        <v>204</v>
      </c>
    </row>
    <row r="1651" spans="1:4" ht="39" x14ac:dyDescent="0.25">
      <c r="A1651" s="277">
        <v>127611</v>
      </c>
      <c r="B1651" s="275" t="s">
        <v>2001</v>
      </c>
      <c r="C1651" s="275" t="s">
        <v>1931</v>
      </c>
      <c r="D1651" s="275" t="s">
        <v>204</v>
      </c>
    </row>
    <row r="1652" spans="1:4" x14ac:dyDescent="0.25">
      <c r="A1652" s="277">
        <v>127801</v>
      </c>
      <c r="B1652" s="275" t="s">
        <v>2002</v>
      </c>
      <c r="C1652" s="275" t="s">
        <v>1920</v>
      </c>
      <c r="D1652" s="275" t="s">
        <v>204</v>
      </c>
    </row>
    <row r="1653" spans="1:4" x14ac:dyDescent="0.25">
      <c r="A1653" s="277">
        <v>127723</v>
      </c>
      <c r="B1653" s="275" t="s">
        <v>1317</v>
      </c>
      <c r="C1653" s="275" t="s">
        <v>1939</v>
      </c>
      <c r="D1653" s="275" t="s">
        <v>204</v>
      </c>
    </row>
    <row r="1654" spans="1:4" x14ac:dyDescent="0.25">
      <c r="A1654" s="277">
        <v>127756</v>
      </c>
      <c r="B1654" s="275" t="s">
        <v>2003</v>
      </c>
      <c r="C1654" s="275" t="s">
        <v>1963</v>
      </c>
      <c r="D1654" s="275" t="s">
        <v>204</v>
      </c>
    </row>
    <row r="1655" spans="1:4" x14ac:dyDescent="0.25">
      <c r="A1655" s="277">
        <v>127818</v>
      </c>
      <c r="B1655" s="275" t="s">
        <v>2004</v>
      </c>
      <c r="C1655" s="275" t="s">
        <v>1943</v>
      </c>
      <c r="D1655" s="275" t="s">
        <v>204</v>
      </c>
    </row>
    <row r="1656" spans="1:4" x14ac:dyDescent="0.25">
      <c r="A1656" s="277">
        <v>127911</v>
      </c>
      <c r="B1656" s="275" t="s">
        <v>2005</v>
      </c>
      <c r="C1656" s="275" t="s">
        <v>1922</v>
      </c>
      <c r="D1656" s="275" t="s">
        <v>204</v>
      </c>
    </row>
    <row r="1657" spans="1:4" x14ac:dyDescent="0.25">
      <c r="A1657" s="277">
        <v>127743</v>
      </c>
      <c r="B1657" s="275" t="s">
        <v>2006</v>
      </c>
      <c r="C1657" s="275" t="s">
        <v>1965</v>
      </c>
      <c r="D1657" s="275" t="s">
        <v>204</v>
      </c>
    </row>
    <row r="1658" spans="1:4" x14ac:dyDescent="0.25">
      <c r="A1658" s="277">
        <v>127685</v>
      </c>
      <c r="B1658" s="275" t="s">
        <v>2007</v>
      </c>
      <c r="C1658" s="275" t="s">
        <v>1908</v>
      </c>
      <c r="D1658" s="275" t="s">
        <v>204</v>
      </c>
    </row>
    <row r="1659" spans="1:4" x14ac:dyDescent="0.25">
      <c r="A1659" s="277">
        <v>127757</v>
      </c>
      <c r="B1659" s="275" t="s">
        <v>2008</v>
      </c>
      <c r="C1659" s="275" t="s">
        <v>1963</v>
      </c>
      <c r="D1659" s="275" t="s">
        <v>204</v>
      </c>
    </row>
    <row r="1660" spans="1:4" x14ac:dyDescent="0.25">
      <c r="A1660" s="277">
        <v>127758</v>
      </c>
      <c r="B1660" s="275" t="s">
        <v>2009</v>
      </c>
      <c r="C1660" s="275" t="s">
        <v>1963</v>
      </c>
      <c r="D1660" s="275" t="s">
        <v>204</v>
      </c>
    </row>
    <row r="1661" spans="1:4" x14ac:dyDescent="0.25">
      <c r="A1661" s="277">
        <v>127817</v>
      </c>
      <c r="B1661" s="275" t="s">
        <v>2010</v>
      </c>
      <c r="C1661" s="275" t="s">
        <v>1943</v>
      </c>
      <c r="D1661" s="275" t="s">
        <v>204</v>
      </c>
    </row>
    <row r="1662" spans="1:4" x14ac:dyDescent="0.25">
      <c r="A1662" s="277">
        <v>127867</v>
      </c>
      <c r="B1662" s="275" t="s">
        <v>2011</v>
      </c>
      <c r="C1662" s="275" t="s">
        <v>1263</v>
      </c>
      <c r="D1662" s="275" t="s">
        <v>204</v>
      </c>
    </row>
    <row r="1663" spans="1:4" x14ac:dyDescent="0.25">
      <c r="A1663" s="277">
        <v>127853</v>
      </c>
      <c r="B1663" s="275" t="s">
        <v>2012</v>
      </c>
      <c r="C1663" s="275" t="s">
        <v>1904</v>
      </c>
      <c r="D1663" s="275" t="s">
        <v>204</v>
      </c>
    </row>
    <row r="1664" spans="1:4" ht="39" x14ac:dyDescent="0.25">
      <c r="A1664" s="277">
        <v>127779</v>
      </c>
      <c r="B1664" s="275" t="s">
        <v>2013</v>
      </c>
      <c r="C1664" s="275" t="s">
        <v>1900</v>
      </c>
      <c r="D1664" s="275" t="s">
        <v>204</v>
      </c>
    </row>
    <row r="1665" spans="1:4" ht="26.25" x14ac:dyDescent="0.25">
      <c r="A1665" s="277">
        <v>127641</v>
      </c>
      <c r="B1665" s="275" t="s">
        <v>2014</v>
      </c>
      <c r="C1665" s="275" t="s">
        <v>1913</v>
      </c>
      <c r="D1665" s="275" t="s">
        <v>204</v>
      </c>
    </row>
    <row r="1666" spans="1:4" ht="39" x14ac:dyDescent="0.25">
      <c r="A1666" s="277">
        <v>127612</v>
      </c>
      <c r="B1666" s="275" t="s">
        <v>2015</v>
      </c>
      <c r="C1666" s="275" t="s">
        <v>1931</v>
      </c>
      <c r="D1666" s="275" t="s">
        <v>204</v>
      </c>
    </row>
    <row r="1667" spans="1:4" ht="39" x14ac:dyDescent="0.25">
      <c r="A1667" s="277">
        <v>127613</v>
      </c>
      <c r="B1667" s="275" t="s">
        <v>2016</v>
      </c>
      <c r="C1667" s="275" t="s">
        <v>1931</v>
      </c>
      <c r="D1667" s="275" t="s">
        <v>204</v>
      </c>
    </row>
    <row r="1668" spans="1:4" ht="26.25" x14ac:dyDescent="0.25">
      <c r="A1668" s="277">
        <v>127642</v>
      </c>
      <c r="B1668" s="275" t="s">
        <v>2017</v>
      </c>
      <c r="C1668" s="275" t="s">
        <v>1913</v>
      </c>
      <c r="D1668" s="275" t="s">
        <v>204</v>
      </c>
    </row>
    <row r="1669" spans="1:4" x14ac:dyDescent="0.25">
      <c r="A1669" s="277">
        <v>127703</v>
      </c>
      <c r="B1669" s="275" t="s">
        <v>2018</v>
      </c>
      <c r="C1669" s="275" t="s">
        <v>1915</v>
      </c>
      <c r="D1669" s="275" t="s">
        <v>204</v>
      </c>
    </row>
    <row r="1670" spans="1:4" x14ac:dyDescent="0.25">
      <c r="A1670" s="277">
        <v>127839</v>
      </c>
      <c r="B1670" s="275" t="s">
        <v>2019</v>
      </c>
      <c r="C1670" s="275" t="s">
        <v>1925</v>
      </c>
      <c r="D1670" s="275" t="s">
        <v>204</v>
      </c>
    </row>
    <row r="1671" spans="1:4" x14ac:dyDescent="0.25">
      <c r="A1671" s="277">
        <v>127854</v>
      </c>
      <c r="B1671" s="275" t="s">
        <v>2020</v>
      </c>
      <c r="C1671" s="275" t="s">
        <v>1904</v>
      </c>
      <c r="D1671" s="275" t="s">
        <v>204</v>
      </c>
    </row>
    <row r="1672" spans="1:4" ht="26.25" x14ac:dyDescent="0.25">
      <c r="A1672" s="277">
        <v>127643</v>
      </c>
      <c r="B1672" s="275" t="s">
        <v>2021</v>
      </c>
      <c r="C1672" s="275" t="s">
        <v>1917</v>
      </c>
      <c r="D1672" s="275" t="s">
        <v>204</v>
      </c>
    </row>
    <row r="1673" spans="1:4" x14ac:dyDescent="0.25">
      <c r="A1673" s="277">
        <v>127686</v>
      </c>
      <c r="B1673" s="275" t="s">
        <v>2022</v>
      </c>
      <c r="C1673" s="275" t="s">
        <v>1908</v>
      </c>
      <c r="D1673" s="275" t="s">
        <v>204</v>
      </c>
    </row>
    <row r="1674" spans="1:4" x14ac:dyDescent="0.25">
      <c r="A1674" s="277">
        <v>127855</v>
      </c>
      <c r="B1674" s="275" t="s">
        <v>2023</v>
      </c>
      <c r="C1674" s="275" t="s">
        <v>1904</v>
      </c>
      <c r="D1674" s="275" t="s">
        <v>204</v>
      </c>
    </row>
    <row r="1675" spans="1:4" x14ac:dyDescent="0.25">
      <c r="A1675" s="277">
        <v>127687</v>
      </c>
      <c r="B1675" s="275" t="s">
        <v>2024</v>
      </c>
      <c r="C1675" s="275" t="s">
        <v>1908</v>
      </c>
      <c r="D1675" s="275" t="s">
        <v>204</v>
      </c>
    </row>
    <row r="1676" spans="1:4" x14ac:dyDescent="0.25">
      <c r="A1676" s="277">
        <v>127704</v>
      </c>
      <c r="B1676" s="275" t="s">
        <v>2024</v>
      </c>
      <c r="C1676" s="275" t="s">
        <v>1915</v>
      </c>
      <c r="D1676" s="275" t="s">
        <v>204</v>
      </c>
    </row>
    <row r="1677" spans="1:4" x14ac:dyDescent="0.25">
      <c r="A1677" s="277">
        <v>127705</v>
      </c>
      <c r="B1677" s="275" t="s">
        <v>2025</v>
      </c>
      <c r="C1677" s="275" t="s">
        <v>1915</v>
      </c>
      <c r="D1677" s="275" t="s">
        <v>204</v>
      </c>
    </row>
    <row r="1678" spans="1:4" x14ac:dyDescent="0.25">
      <c r="A1678" s="277">
        <v>127878</v>
      </c>
      <c r="B1678" s="275" t="s">
        <v>2026</v>
      </c>
      <c r="C1678" s="275" t="s">
        <v>1939</v>
      </c>
      <c r="D1678" s="275" t="s">
        <v>204</v>
      </c>
    </row>
    <row r="1679" spans="1:4" x14ac:dyDescent="0.25">
      <c r="A1679" s="277">
        <v>500522</v>
      </c>
      <c r="B1679" s="275" t="s">
        <v>2027</v>
      </c>
      <c r="C1679" s="275" t="s">
        <v>1939</v>
      </c>
      <c r="D1679" s="275" t="s">
        <v>204</v>
      </c>
    </row>
    <row r="1680" spans="1:4" x14ac:dyDescent="0.25">
      <c r="A1680" s="277">
        <v>127744</v>
      </c>
      <c r="B1680" s="275" t="s">
        <v>2028</v>
      </c>
      <c r="C1680" s="275" t="s">
        <v>1965</v>
      </c>
      <c r="D1680" s="275" t="s">
        <v>204</v>
      </c>
    </row>
    <row r="1681" spans="1:4" x14ac:dyDescent="0.25">
      <c r="A1681" s="277">
        <v>127688</v>
      </c>
      <c r="B1681" s="275" t="s">
        <v>2029</v>
      </c>
      <c r="C1681" s="275" t="s">
        <v>1908</v>
      </c>
      <c r="D1681" s="275" t="s">
        <v>204</v>
      </c>
    </row>
    <row r="1682" spans="1:4" x14ac:dyDescent="0.25">
      <c r="A1682" s="277">
        <v>127880</v>
      </c>
      <c r="B1682" s="275" t="s">
        <v>2030</v>
      </c>
      <c r="C1682" s="275" t="s">
        <v>1929</v>
      </c>
      <c r="D1682" s="275" t="s">
        <v>204</v>
      </c>
    </row>
    <row r="1683" spans="1:4" x14ac:dyDescent="0.25">
      <c r="A1683" s="277">
        <v>127924</v>
      </c>
      <c r="B1683" s="275" t="s">
        <v>2031</v>
      </c>
      <c r="C1683" s="275" t="s">
        <v>1927</v>
      </c>
      <c r="D1683" s="275" t="s">
        <v>204</v>
      </c>
    </row>
    <row r="1684" spans="1:4" ht="26.25" x14ac:dyDescent="0.25">
      <c r="A1684" s="277">
        <v>127644</v>
      </c>
      <c r="B1684" s="275" t="s">
        <v>2032</v>
      </c>
      <c r="C1684" s="275" t="s">
        <v>1913</v>
      </c>
      <c r="D1684" s="275" t="s">
        <v>204</v>
      </c>
    </row>
    <row r="1685" spans="1:4" x14ac:dyDescent="0.25">
      <c r="A1685" s="277">
        <v>127902</v>
      </c>
      <c r="B1685" s="275" t="s">
        <v>2033</v>
      </c>
      <c r="C1685" s="275" t="s">
        <v>1934</v>
      </c>
      <c r="D1685" s="275" t="s">
        <v>204</v>
      </c>
    </row>
    <row r="1686" spans="1:4" x14ac:dyDescent="0.25">
      <c r="A1686" s="277">
        <v>201506</v>
      </c>
      <c r="B1686" s="275" t="s">
        <v>2034</v>
      </c>
      <c r="C1686" s="275" t="s">
        <v>1939</v>
      </c>
      <c r="D1686" s="275" t="s">
        <v>204</v>
      </c>
    </row>
    <row r="1687" spans="1:4" x14ac:dyDescent="0.25">
      <c r="A1687" s="277">
        <v>127925</v>
      </c>
      <c r="B1687" s="275" t="s">
        <v>2035</v>
      </c>
      <c r="C1687" s="275" t="s">
        <v>1927</v>
      </c>
      <c r="D1687" s="275" t="s">
        <v>204</v>
      </c>
    </row>
    <row r="1688" spans="1:4" x14ac:dyDescent="0.25">
      <c r="A1688" s="277">
        <v>127745</v>
      </c>
      <c r="B1688" s="275" t="s">
        <v>2036</v>
      </c>
      <c r="C1688" s="275" t="s">
        <v>1965</v>
      </c>
      <c r="D1688" s="275" t="s">
        <v>204</v>
      </c>
    </row>
    <row r="1689" spans="1:4" x14ac:dyDescent="0.25">
      <c r="A1689" s="277">
        <v>127689</v>
      </c>
      <c r="B1689" s="275" t="s">
        <v>2037</v>
      </c>
      <c r="C1689" s="275" t="s">
        <v>1908</v>
      </c>
      <c r="D1689" s="275" t="s">
        <v>204</v>
      </c>
    </row>
    <row r="1690" spans="1:4" ht="26.25" x14ac:dyDescent="0.25">
      <c r="A1690" s="277">
        <v>127645</v>
      </c>
      <c r="B1690" s="275" t="s">
        <v>2038</v>
      </c>
      <c r="C1690" s="275" t="s">
        <v>1913</v>
      </c>
      <c r="D1690" s="275" t="s">
        <v>204</v>
      </c>
    </row>
    <row r="1691" spans="1:4" ht="39" x14ac:dyDescent="0.25">
      <c r="A1691" s="277">
        <v>127780</v>
      </c>
      <c r="B1691" s="275" t="s">
        <v>2039</v>
      </c>
      <c r="C1691" s="275" t="s">
        <v>1900</v>
      </c>
      <c r="D1691" s="275" t="s">
        <v>204</v>
      </c>
    </row>
    <row r="1692" spans="1:4" x14ac:dyDescent="0.25">
      <c r="A1692" s="277">
        <v>127690</v>
      </c>
      <c r="B1692" s="275" t="s">
        <v>2040</v>
      </c>
      <c r="C1692" s="275" t="s">
        <v>1908</v>
      </c>
      <c r="D1692" s="275" t="s">
        <v>204</v>
      </c>
    </row>
    <row r="1693" spans="1:4" ht="39" x14ac:dyDescent="0.25">
      <c r="A1693" s="277">
        <v>127781</v>
      </c>
      <c r="B1693" s="275" t="s">
        <v>1142</v>
      </c>
      <c r="C1693" s="275" t="s">
        <v>1900</v>
      </c>
      <c r="D1693" s="275" t="s">
        <v>204</v>
      </c>
    </row>
    <row r="1694" spans="1:4" x14ac:dyDescent="0.25">
      <c r="A1694" s="277">
        <v>127724</v>
      </c>
      <c r="B1694" s="275" t="s">
        <v>363</v>
      </c>
      <c r="C1694" s="275" t="s">
        <v>1902</v>
      </c>
      <c r="D1694" s="275" t="s">
        <v>204</v>
      </c>
    </row>
    <row r="1695" spans="1:4" x14ac:dyDescent="0.25">
      <c r="A1695" s="277">
        <v>127746</v>
      </c>
      <c r="B1695" s="275" t="s">
        <v>2041</v>
      </c>
      <c r="C1695" s="275" t="s">
        <v>1965</v>
      </c>
      <c r="D1695" s="275" t="s">
        <v>204</v>
      </c>
    </row>
    <row r="1696" spans="1:4" ht="39" x14ac:dyDescent="0.25">
      <c r="A1696" s="277">
        <v>127782</v>
      </c>
      <c r="B1696" s="275" t="s">
        <v>2041</v>
      </c>
      <c r="C1696" s="275" t="s">
        <v>1969</v>
      </c>
      <c r="D1696" s="275" t="s">
        <v>204</v>
      </c>
    </row>
    <row r="1697" spans="1:4" x14ac:dyDescent="0.25">
      <c r="A1697" s="277">
        <v>127881</v>
      </c>
      <c r="B1697" s="275" t="s">
        <v>2041</v>
      </c>
      <c r="C1697" s="275" t="s">
        <v>1939</v>
      </c>
      <c r="D1697" s="275" t="s">
        <v>204</v>
      </c>
    </row>
    <row r="1698" spans="1:4" x14ac:dyDescent="0.25">
      <c r="A1698" s="277">
        <v>127912</v>
      </c>
      <c r="B1698" s="275" t="s">
        <v>2042</v>
      </c>
      <c r="C1698" s="275" t="s">
        <v>1922</v>
      </c>
      <c r="D1698" s="275" t="s">
        <v>204</v>
      </c>
    </row>
    <row r="1699" spans="1:4" ht="39" x14ac:dyDescent="0.25">
      <c r="A1699" s="277">
        <v>127614</v>
      </c>
      <c r="B1699" s="275" t="s">
        <v>2043</v>
      </c>
      <c r="C1699" s="275" t="s">
        <v>1937</v>
      </c>
      <c r="D1699" s="275" t="s">
        <v>204</v>
      </c>
    </row>
    <row r="1700" spans="1:4" ht="39" x14ac:dyDescent="0.25">
      <c r="A1700" s="277">
        <v>127615</v>
      </c>
      <c r="B1700" s="275" t="s">
        <v>2044</v>
      </c>
      <c r="C1700" s="275" t="s">
        <v>1937</v>
      </c>
      <c r="D1700" s="275" t="s">
        <v>204</v>
      </c>
    </row>
    <row r="1701" spans="1:4" x14ac:dyDescent="0.25">
      <c r="A1701" s="277">
        <v>127819</v>
      </c>
      <c r="B1701" s="275" t="s">
        <v>2045</v>
      </c>
      <c r="C1701" s="275" t="s">
        <v>1943</v>
      </c>
      <c r="D1701" s="275" t="s">
        <v>204</v>
      </c>
    </row>
    <row r="1702" spans="1:4" ht="39" x14ac:dyDescent="0.25">
      <c r="A1702" s="277">
        <v>127783</v>
      </c>
      <c r="B1702" s="275" t="s">
        <v>2046</v>
      </c>
      <c r="C1702" s="275" t="s">
        <v>1900</v>
      </c>
      <c r="D1702" s="275" t="s">
        <v>204</v>
      </c>
    </row>
    <row r="1703" spans="1:4" x14ac:dyDescent="0.25">
      <c r="A1703" s="277">
        <v>500692</v>
      </c>
      <c r="B1703" s="275" t="s">
        <v>2047</v>
      </c>
      <c r="C1703" s="275" t="s">
        <v>1902</v>
      </c>
      <c r="D1703" s="275" t="s">
        <v>204</v>
      </c>
    </row>
    <row r="1704" spans="1:4" x14ac:dyDescent="0.25">
      <c r="A1704" s="277">
        <v>201504</v>
      </c>
      <c r="B1704" s="275" t="s">
        <v>2048</v>
      </c>
      <c r="C1704" s="275" t="s">
        <v>1963</v>
      </c>
      <c r="D1704" s="275" t="s">
        <v>204</v>
      </c>
    </row>
    <row r="1705" spans="1:4" x14ac:dyDescent="0.25">
      <c r="A1705" s="277">
        <v>127706</v>
      </c>
      <c r="B1705" s="275" t="s">
        <v>2049</v>
      </c>
      <c r="C1705" s="275" t="s">
        <v>1915</v>
      </c>
      <c r="D1705" s="275" t="s">
        <v>204</v>
      </c>
    </row>
    <row r="1706" spans="1:4" x14ac:dyDescent="0.25">
      <c r="A1706" s="277">
        <v>127707</v>
      </c>
      <c r="B1706" s="275" t="s">
        <v>2050</v>
      </c>
      <c r="C1706" s="275" t="s">
        <v>1915</v>
      </c>
      <c r="D1706" s="275" t="s">
        <v>204</v>
      </c>
    </row>
    <row r="1707" spans="1:4" ht="39" x14ac:dyDescent="0.25">
      <c r="A1707" s="277">
        <v>127784</v>
      </c>
      <c r="B1707" s="275" t="s">
        <v>2050</v>
      </c>
      <c r="C1707" s="275" t="s">
        <v>1900</v>
      </c>
      <c r="D1707" s="275" t="s">
        <v>204</v>
      </c>
    </row>
    <row r="1708" spans="1:4" x14ac:dyDescent="0.25">
      <c r="A1708" s="277">
        <v>127903</v>
      </c>
      <c r="B1708" s="275" t="s">
        <v>2050</v>
      </c>
      <c r="C1708" s="275" t="s">
        <v>1934</v>
      </c>
      <c r="D1708" s="275" t="s">
        <v>204</v>
      </c>
    </row>
    <row r="1709" spans="1:4" x14ac:dyDescent="0.25">
      <c r="A1709" s="277">
        <v>127726</v>
      </c>
      <c r="B1709" s="275" t="s">
        <v>2051</v>
      </c>
      <c r="C1709" s="275" t="s">
        <v>1939</v>
      </c>
      <c r="D1709" s="275" t="s">
        <v>204</v>
      </c>
    </row>
    <row r="1710" spans="1:4" x14ac:dyDescent="0.25">
      <c r="A1710" s="277">
        <v>127727</v>
      </c>
      <c r="B1710" s="275" t="s">
        <v>2052</v>
      </c>
      <c r="C1710" s="275" t="s">
        <v>1902</v>
      </c>
      <c r="D1710" s="275" t="s">
        <v>204</v>
      </c>
    </row>
    <row r="1711" spans="1:4" x14ac:dyDescent="0.25">
      <c r="A1711" s="277">
        <v>127904</v>
      </c>
      <c r="B1711" s="275" t="s">
        <v>2053</v>
      </c>
      <c r="C1711" s="275" t="s">
        <v>1934</v>
      </c>
      <c r="D1711" s="275" t="s">
        <v>204</v>
      </c>
    </row>
    <row r="1712" spans="1:4" x14ac:dyDescent="0.25">
      <c r="A1712" s="277">
        <v>127728</v>
      </c>
      <c r="B1712" s="275" t="s">
        <v>2054</v>
      </c>
      <c r="C1712" s="275" t="s">
        <v>1902</v>
      </c>
      <c r="D1712" s="275" t="s">
        <v>204</v>
      </c>
    </row>
    <row r="1713" spans="1:4" x14ac:dyDescent="0.25">
      <c r="A1713" s="277">
        <v>127729</v>
      </c>
      <c r="B1713" s="275" t="s">
        <v>2055</v>
      </c>
      <c r="C1713" s="275" t="s">
        <v>1902</v>
      </c>
      <c r="D1713" s="275" t="s">
        <v>204</v>
      </c>
    </row>
    <row r="1714" spans="1:4" x14ac:dyDescent="0.25">
      <c r="A1714" s="277">
        <v>127820</v>
      </c>
      <c r="B1714" s="275" t="s">
        <v>2056</v>
      </c>
      <c r="C1714" s="275" t="s">
        <v>1943</v>
      </c>
      <c r="D1714" s="275" t="s">
        <v>204</v>
      </c>
    </row>
    <row r="1715" spans="1:4" x14ac:dyDescent="0.25">
      <c r="A1715" s="277">
        <v>127747</v>
      </c>
      <c r="B1715" s="275" t="s">
        <v>2057</v>
      </c>
      <c r="C1715" s="275" t="s">
        <v>1965</v>
      </c>
      <c r="D1715" s="275" t="s">
        <v>204</v>
      </c>
    </row>
    <row r="1716" spans="1:4" x14ac:dyDescent="0.25">
      <c r="A1716" s="277">
        <v>127588</v>
      </c>
      <c r="B1716" s="275" t="s">
        <v>2058</v>
      </c>
      <c r="C1716" s="275" t="s">
        <v>1906</v>
      </c>
      <c r="D1716" s="275" t="s">
        <v>204</v>
      </c>
    </row>
    <row r="1717" spans="1:4" x14ac:dyDescent="0.25">
      <c r="A1717" s="277">
        <v>127913</v>
      </c>
      <c r="B1717" s="275" t="s">
        <v>2059</v>
      </c>
      <c r="C1717" s="275" t="s">
        <v>1922</v>
      </c>
      <c r="D1717" s="275" t="s">
        <v>204</v>
      </c>
    </row>
    <row r="1718" spans="1:4" ht="26.25" x14ac:dyDescent="0.25">
      <c r="A1718" s="277">
        <v>201512</v>
      </c>
      <c r="B1718" s="275" t="s">
        <v>2060</v>
      </c>
      <c r="C1718" s="275" t="s">
        <v>1917</v>
      </c>
      <c r="D1718" s="275" t="s">
        <v>204</v>
      </c>
    </row>
    <row r="1719" spans="1:4" ht="26.25" x14ac:dyDescent="0.25">
      <c r="A1719" s="277">
        <v>127646</v>
      </c>
      <c r="B1719" s="275" t="s">
        <v>2061</v>
      </c>
      <c r="C1719" s="275" t="s">
        <v>1913</v>
      </c>
      <c r="D1719" s="275" t="s">
        <v>204</v>
      </c>
    </row>
    <row r="1720" spans="1:4" x14ac:dyDescent="0.25">
      <c r="A1720" s="277">
        <v>127589</v>
      </c>
      <c r="B1720" s="275" t="s">
        <v>2062</v>
      </c>
      <c r="C1720" s="275" t="s">
        <v>1906</v>
      </c>
      <c r="D1720" s="275" t="s">
        <v>204</v>
      </c>
    </row>
    <row r="1721" spans="1:4" ht="26.25" x14ac:dyDescent="0.25">
      <c r="A1721" s="277">
        <v>127647</v>
      </c>
      <c r="B1721" s="275" t="s">
        <v>2063</v>
      </c>
      <c r="C1721" s="275" t="s">
        <v>1917</v>
      </c>
      <c r="D1721" s="275" t="s">
        <v>204</v>
      </c>
    </row>
    <row r="1722" spans="1:4" ht="39" x14ac:dyDescent="0.25">
      <c r="A1722" s="277">
        <v>500251</v>
      </c>
      <c r="B1722" s="275" t="s">
        <v>2064</v>
      </c>
      <c r="C1722" s="275" t="s">
        <v>1937</v>
      </c>
      <c r="D1722" s="275" t="s">
        <v>204</v>
      </c>
    </row>
    <row r="1723" spans="1:4" x14ac:dyDescent="0.25">
      <c r="A1723" s="277">
        <v>127914</v>
      </c>
      <c r="B1723" s="275" t="s">
        <v>2065</v>
      </c>
      <c r="C1723" s="275" t="s">
        <v>1922</v>
      </c>
      <c r="D1723" s="275" t="s">
        <v>204</v>
      </c>
    </row>
    <row r="1724" spans="1:4" ht="39" x14ac:dyDescent="0.25">
      <c r="A1724" s="277">
        <v>127618</v>
      </c>
      <c r="B1724" s="275" t="s">
        <v>2066</v>
      </c>
      <c r="C1724" s="275" t="s">
        <v>1931</v>
      </c>
      <c r="D1724" s="275" t="s">
        <v>204</v>
      </c>
    </row>
    <row r="1725" spans="1:4" x14ac:dyDescent="0.25">
      <c r="A1725" s="277">
        <v>127760</v>
      </c>
      <c r="B1725" s="275" t="s">
        <v>2067</v>
      </c>
      <c r="C1725" s="275" t="s">
        <v>1963</v>
      </c>
      <c r="D1725" s="275" t="s">
        <v>204</v>
      </c>
    </row>
    <row r="1726" spans="1:4" x14ac:dyDescent="0.25">
      <c r="A1726" s="277">
        <v>127915</v>
      </c>
      <c r="B1726" s="275" t="s">
        <v>2068</v>
      </c>
      <c r="C1726" s="275" t="s">
        <v>1922</v>
      </c>
      <c r="D1726" s="275" t="s">
        <v>204</v>
      </c>
    </row>
    <row r="1727" spans="1:4" x14ac:dyDescent="0.25">
      <c r="A1727" s="277">
        <v>500525</v>
      </c>
      <c r="B1727" s="275" t="s">
        <v>2069</v>
      </c>
      <c r="C1727" s="275" t="s">
        <v>1925</v>
      </c>
      <c r="D1727" s="275" t="s">
        <v>204</v>
      </c>
    </row>
    <row r="1728" spans="1:4" ht="39" x14ac:dyDescent="0.25">
      <c r="A1728" s="277">
        <v>127619</v>
      </c>
      <c r="B1728" s="275" t="s">
        <v>2070</v>
      </c>
      <c r="C1728" s="275" t="s">
        <v>1931</v>
      </c>
      <c r="D1728" s="275" t="s">
        <v>204</v>
      </c>
    </row>
    <row r="1729" spans="1:4" ht="26.25" x14ac:dyDescent="0.25">
      <c r="A1729" s="277">
        <v>127648</v>
      </c>
      <c r="B1729" s="275" t="s">
        <v>2071</v>
      </c>
      <c r="C1729" s="275" t="s">
        <v>1917</v>
      </c>
      <c r="D1729" s="275" t="s">
        <v>204</v>
      </c>
    </row>
    <row r="1730" spans="1:4" x14ac:dyDescent="0.25">
      <c r="A1730" s="277">
        <v>127929</v>
      </c>
      <c r="B1730" s="275" t="s">
        <v>2072</v>
      </c>
      <c r="C1730" s="275" t="s">
        <v>1998</v>
      </c>
      <c r="D1730" s="275" t="s">
        <v>204</v>
      </c>
    </row>
    <row r="1731" spans="1:4" x14ac:dyDescent="0.25">
      <c r="A1731" s="277">
        <v>127590</v>
      </c>
      <c r="B1731" s="275" t="s">
        <v>2073</v>
      </c>
      <c r="C1731" s="275" t="s">
        <v>1906</v>
      </c>
      <c r="D1731" s="275" t="s">
        <v>204</v>
      </c>
    </row>
    <row r="1732" spans="1:4" x14ac:dyDescent="0.25">
      <c r="A1732" s="277">
        <v>201503</v>
      </c>
      <c r="B1732" s="275" t="s">
        <v>2074</v>
      </c>
      <c r="C1732" s="275" t="s">
        <v>1906</v>
      </c>
      <c r="D1732" s="275" t="s">
        <v>204</v>
      </c>
    </row>
    <row r="1733" spans="1:4" x14ac:dyDescent="0.25">
      <c r="A1733" s="277">
        <v>127856</v>
      </c>
      <c r="B1733" s="275" t="s">
        <v>1748</v>
      </c>
      <c r="C1733" s="275" t="s">
        <v>1904</v>
      </c>
      <c r="D1733" s="275" t="s">
        <v>204</v>
      </c>
    </row>
    <row r="1734" spans="1:4" x14ac:dyDescent="0.25">
      <c r="A1734" s="277">
        <v>127905</v>
      </c>
      <c r="B1734" s="275" t="s">
        <v>1748</v>
      </c>
      <c r="C1734" s="275" t="s">
        <v>1934</v>
      </c>
      <c r="D1734" s="275" t="s">
        <v>204</v>
      </c>
    </row>
    <row r="1735" spans="1:4" x14ac:dyDescent="0.25">
      <c r="A1735" s="277">
        <v>127591</v>
      </c>
      <c r="B1735" s="275" t="s">
        <v>2075</v>
      </c>
      <c r="C1735" s="275" t="s">
        <v>1906</v>
      </c>
      <c r="D1735" s="275" t="s">
        <v>204</v>
      </c>
    </row>
    <row r="1736" spans="1:4" x14ac:dyDescent="0.25">
      <c r="A1736" s="277">
        <v>127930</v>
      </c>
      <c r="B1736" s="275" t="s">
        <v>2076</v>
      </c>
      <c r="C1736" s="275" t="s">
        <v>1998</v>
      </c>
      <c r="D1736" s="275" t="s">
        <v>204</v>
      </c>
    </row>
    <row r="1737" spans="1:4" x14ac:dyDescent="0.25">
      <c r="A1737" s="277">
        <v>127761</v>
      </c>
      <c r="B1737" s="275" t="s">
        <v>2077</v>
      </c>
      <c r="C1737" s="275" t="s">
        <v>1963</v>
      </c>
      <c r="D1737" s="275" t="s">
        <v>204</v>
      </c>
    </row>
    <row r="1738" spans="1:4" x14ac:dyDescent="0.25">
      <c r="A1738" s="277">
        <v>127926</v>
      </c>
      <c r="B1738" s="275" t="s">
        <v>2078</v>
      </c>
      <c r="C1738" s="275" t="s">
        <v>1927</v>
      </c>
      <c r="D1738" s="275" t="s">
        <v>204</v>
      </c>
    </row>
    <row r="1739" spans="1:4" x14ac:dyDescent="0.25">
      <c r="A1739" s="277">
        <v>127906</v>
      </c>
      <c r="B1739" s="275" t="s">
        <v>2079</v>
      </c>
      <c r="C1739" s="275" t="s">
        <v>1934</v>
      </c>
      <c r="D1739" s="275" t="s">
        <v>204</v>
      </c>
    </row>
    <row r="1740" spans="1:4" x14ac:dyDescent="0.25">
      <c r="A1740" s="277">
        <v>127592</v>
      </c>
      <c r="B1740" s="275" t="s">
        <v>2080</v>
      </c>
      <c r="C1740" s="275" t="s">
        <v>1906</v>
      </c>
      <c r="D1740" s="275" t="s">
        <v>204</v>
      </c>
    </row>
    <row r="1741" spans="1:4" x14ac:dyDescent="0.25">
      <c r="A1741" s="277">
        <v>127748</v>
      </c>
      <c r="B1741" s="275" t="s">
        <v>2080</v>
      </c>
      <c r="C1741" s="275" t="s">
        <v>1965</v>
      </c>
      <c r="D1741" s="275" t="s">
        <v>204</v>
      </c>
    </row>
    <row r="1742" spans="1:4" ht="26.25" x14ac:dyDescent="0.25">
      <c r="A1742" s="277">
        <v>127649</v>
      </c>
      <c r="B1742" s="275" t="s">
        <v>2081</v>
      </c>
      <c r="C1742" s="275" t="s">
        <v>1917</v>
      </c>
      <c r="D1742" s="275" t="s">
        <v>204</v>
      </c>
    </row>
    <row r="1743" spans="1:4" x14ac:dyDescent="0.25">
      <c r="A1743" s="277">
        <v>127882</v>
      </c>
      <c r="B1743" s="275" t="s">
        <v>2082</v>
      </c>
      <c r="C1743" s="275" t="s">
        <v>1929</v>
      </c>
      <c r="D1743" s="275" t="s">
        <v>204</v>
      </c>
    </row>
    <row r="1744" spans="1:4" x14ac:dyDescent="0.25">
      <c r="A1744" s="277">
        <v>127842</v>
      </c>
      <c r="B1744" s="275" t="s">
        <v>2083</v>
      </c>
      <c r="C1744" s="275" t="s">
        <v>1925</v>
      </c>
      <c r="D1744" s="275" t="s">
        <v>204</v>
      </c>
    </row>
    <row r="1745" spans="1:4" x14ac:dyDescent="0.25">
      <c r="A1745" s="277">
        <v>127708</v>
      </c>
      <c r="B1745" s="275" t="s">
        <v>2084</v>
      </c>
      <c r="C1745" s="275" t="s">
        <v>1915</v>
      </c>
      <c r="D1745" s="275" t="s">
        <v>204</v>
      </c>
    </row>
    <row r="1746" spans="1:4" x14ac:dyDescent="0.25">
      <c r="A1746" s="277">
        <v>127821</v>
      </c>
      <c r="B1746" s="275" t="s">
        <v>2085</v>
      </c>
      <c r="C1746" s="275" t="s">
        <v>1943</v>
      </c>
      <c r="D1746" s="275" t="s">
        <v>204</v>
      </c>
    </row>
    <row r="1747" spans="1:4" x14ac:dyDescent="0.25">
      <c r="A1747" s="277">
        <v>127730</v>
      </c>
      <c r="B1747" s="275" t="s">
        <v>2086</v>
      </c>
      <c r="C1747" s="275" t="s">
        <v>1902</v>
      </c>
      <c r="D1747" s="275" t="s">
        <v>204</v>
      </c>
    </row>
    <row r="1748" spans="1:4" x14ac:dyDescent="0.25">
      <c r="A1748" s="277">
        <v>127931</v>
      </c>
      <c r="B1748" s="275" t="s">
        <v>2087</v>
      </c>
      <c r="C1748" s="275" t="s">
        <v>1998</v>
      </c>
      <c r="D1748" s="275" t="s">
        <v>204</v>
      </c>
    </row>
    <row r="1749" spans="1:4" x14ac:dyDescent="0.25">
      <c r="A1749" s="277">
        <v>127883</v>
      </c>
      <c r="B1749" s="275" t="s">
        <v>2088</v>
      </c>
      <c r="C1749" s="275" t="s">
        <v>1929</v>
      </c>
      <c r="D1749" s="275" t="s">
        <v>204</v>
      </c>
    </row>
    <row r="1750" spans="1:4" ht="26.25" x14ac:dyDescent="0.25">
      <c r="A1750" s="277">
        <v>127650</v>
      </c>
      <c r="B1750" s="275" t="s">
        <v>2089</v>
      </c>
      <c r="C1750" s="275" t="s">
        <v>1917</v>
      </c>
      <c r="D1750" s="275" t="s">
        <v>204</v>
      </c>
    </row>
    <row r="1751" spans="1:4" x14ac:dyDescent="0.25">
      <c r="A1751" s="277">
        <v>127884</v>
      </c>
      <c r="B1751" s="275" t="s">
        <v>2090</v>
      </c>
      <c r="C1751" s="275" t="s">
        <v>1929</v>
      </c>
      <c r="D1751" s="275" t="s">
        <v>204</v>
      </c>
    </row>
    <row r="1752" spans="1:4" x14ac:dyDescent="0.25">
      <c r="A1752" s="277">
        <v>127802</v>
      </c>
      <c r="B1752" s="275" t="s">
        <v>2091</v>
      </c>
      <c r="C1752" s="275" t="s">
        <v>1920</v>
      </c>
      <c r="D1752" s="275" t="s">
        <v>204</v>
      </c>
    </row>
    <row r="1753" spans="1:4" ht="39" x14ac:dyDescent="0.25">
      <c r="A1753" s="277">
        <v>127785</v>
      </c>
      <c r="B1753" s="275" t="s">
        <v>1373</v>
      </c>
      <c r="C1753" s="275" t="s">
        <v>1969</v>
      </c>
      <c r="D1753" s="275" t="s">
        <v>204</v>
      </c>
    </row>
    <row r="1754" spans="1:4" ht="39" x14ac:dyDescent="0.25">
      <c r="A1754" s="277">
        <v>127786</v>
      </c>
      <c r="B1754" s="275" t="s">
        <v>493</v>
      </c>
      <c r="C1754" s="275" t="s">
        <v>1900</v>
      </c>
      <c r="D1754" s="275" t="s">
        <v>204</v>
      </c>
    </row>
    <row r="1755" spans="1:4" x14ac:dyDescent="0.25">
      <c r="A1755" s="277">
        <v>500523</v>
      </c>
      <c r="B1755" s="275" t="s">
        <v>2092</v>
      </c>
      <c r="C1755" s="275" t="s">
        <v>1920</v>
      </c>
      <c r="D1755" s="275" t="s">
        <v>204</v>
      </c>
    </row>
    <row r="1756" spans="1:4" ht="26.25" x14ac:dyDescent="0.25">
      <c r="A1756" s="277">
        <v>201510</v>
      </c>
      <c r="B1756" s="275" t="s">
        <v>2093</v>
      </c>
      <c r="C1756" s="275" t="s">
        <v>1913</v>
      </c>
      <c r="D1756" s="275" t="s">
        <v>204</v>
      </c>
    </row>
    <row r="1757" spans="1:4" ht="26.25" x14ac:dyDescent="0.25">
      <c r="A1757" s="277">
        <v>127651</v>
      </c>
      <c r="B1757" s="275" t="s">
        <v>2094</v>
      </c>
      <c r="C1757" s="275" t="s">
        <v>1917</v>
      </c>
      <c r="D1757" s="275" t="s">
        <v>204</v>
      </c>
    </row>
    <row r="1758" spans="1:4" x14ac:dyDescent="0.25">
      <c r="A1758" s="277">
        <v>127843</v>
      </c>
      <c r="B1758" s="275" t="s">
        <v>2095</v>
      </c>
      <c r="C1758" s="275" t="s">
        <v>1925</v>
      </c>
      <c r="D1758" s="275" t="s">
        <v>204</v>
      </c>
    </row>
    <row r="1759" spans="1:4" x14ac:dyDescent="0.25">
      <c r="A1759" s="277">
        <v>127804</v>
      </c>
      <c r="B1759" s="275" t="s">
        <v>2096</v>
      </c>
      <c r="C1759" s="275" t="s">
        <v>1920</v>
      </c>
      <c r="D1759" s="275" t="s">
        <v>204</v>
      </c>
    </row>
    <row r="1760" spans="1:4" ht="26.25" x14ac:dyDescent="0.25">
      <c r="A1760" s="277">
        <v>127652</v>
      </c>
      <c r="B1760" s="275" t="s">
        <v>2097</v>
      </c>
      <c r="C1760" s="275" t="s">
        <v>1917</v>
      </c>
      <c r="D1760" s="275" t="s">
        <v>204</v>
      </c>
    </row>
    <row r="1761" spans="1:4" ht="39" x14ac:dyDescent="0.25">
      <c r="A1761" s="277">
        <v>127620</v>
      </c>
      <c r="B1761" s="275" t="s">
        <v>2098</v>
      </c>
      <c r="C1761" s="275" t="s">
        <v>1937</v>
      </c>
      <c r="D1761" s="275" t="s">
        <v>204</v>
      </c>
    </row>
    <row r="1762" spans="1:4" ht="26.25" x14ac:dyDescent="0.25">
      <c r="A1762" s="277">
        <v>127654</v>
      </c>
      <c r="B1762" s="275" t="s">
        <v>2099</v>
      </c>
      <c r="C1762" s="275" t="s">
        <v>1917</v>
      </c>
      <c r="D1762" s="275" t="s">
        <v>204</v>
      </c>
    </row>
    <row r="1763" spans="1:4" x14ac:dyDescent="0.25">
      <c r="A1763" s="277">
        <v>127822</v>
      </c>
      <c r="B1763" s="275" t="s">
        <v>2100</v>
      </c>
      <c r="C1763" s="275" t="s">
        <v>1943</v>
      </c>
      <c r="D1763" s="275" t="s">
        <v>204</v>
      </c>
    </row>
    <row r="1764" spans="1:4" x14ac:dyDescent="0.25">
      <c r="A1764" s="277">
        <v>201502</v>
      </c>
      <c r="B1764" s="275" t="s">
        <v>2101</v>
      </c>
      <c r="C1764" s="275" t="s">
        <v>1943</v>
      </c>
      <c r="D1764" s="275" t="s">
        <v>204</v>
      </c>
    </row>
    <row r="1765" spans="1:4" x14ac:dyDescent="0.25">
      <c r="A1765" s="277">
        <v>127749</v>
      </c>
      <c r="B1765" s="275" t="s">
        <v>2102</v>
      </c>
      <c r="C1765" s="275" t="s">
        <v>1965</v>
      </c>
      <c r="D1765" s="275" t="s">
        <v>204</v>
      </c>
    </row>
    <row r="1766" spans="1:4" x14ac:dyDescent="0.25">
      <c r="A1766" s="277">
        <v>127885</v>
      </c>
      <c r="B1766" s="275" t="s">
        <v>2103</v>
      </c>
      <c r="C1766" s="275" t="s">
        <v>1929</v>
      </c>
      <c r="D1766" s="275" t="s">
        <v>204</v>
      </c>
    </row>
    <row r="1767" spans="1:4" ht="26.25" x14ac:dyDescent="0.25">
      <c r="A1767" s="277">
        <v>127653</v>
      </c>
      <c r="B1767" s="275" t="s">
        <v>2104</v>
      </c>
      <c r="C1767" s="275" t="s">
        <v>1917</v>
      </c>
      <c r="D1767" s="275" t="s">
        <v>204</v>
      </c>
    </row>
    <row r="1768" spans="1:4" ht="39" x14ac:dyDescent="0.25">
      <c r="A1768" s="277">
        <v>127621</v>
      </c>
      <c r="B1768" s="275" t="s">
        <v>2105</v>
      </c>
      <c r="C1768" s="275" t="s">
        <v>1937</v>
      </c>
      <c r="D1768" s="275" t="s">
        <v>204</v>
      </c>
    </row>
    <row r="1769" spans="1:4" x14ac:dyDescent="0.25">
      <c r="A1769" s="277">
        <v>127731</v>
      </c>
      <c r="B1769" s="275" t="s">
        <v>2106</v>
      </c>
      <c r="C1769" s="275" t="s">
        <v>1902</v>
      </c>
      <c r="D1769" s="275" t="s">
        <v>204</v>
      </c>
    </row>
    <row r="1770" spans="1:4" x14ac:dyDescent="0.25">
      <c r="A1770" s="277">
        <v>127886</v>
      </c>
      <c r="B1770" s="275" t="s">
        <v>2107</v>
      </c>
      <c r="C1770" s="275" t="s">
        <v>1939</v>
      </c>
      <c r="D1770" s="275" t="s">
        <v>204</v>
      </c>
    </row>
    <row r="1771" spans="1:4" x14ac:dyDescent="0.25">
      <c r="A1771" s="277">
        <v>127805</v>
      </c>
      <c r="B1771" s="275" t="s">
        <v>2108</v>
      </c>
      <c r="C1771" s="275" t="s">
        <v>1920</v>
      </c>
      <c r="D1771" s="275" t="s">
        <v>204</v>
      </c>
    </row>
    <row r="1772" spans="1:4" x14ac:dyDescent="0.25">
      <c r="A1772" s="277">
        <v>127887</v>
      </c>
      <c r="B1772" s="275" t="s">
        <v>2109</v>
      </c>
      <c r="C1772" s="275" t="s">
        <v>1939</v>
      </c>
      <c r="D1772" s="275" t="s">
        <v>204</v>
      </c>
    </row>
    <row r="1773" spans="1:4" x14ac:dyDescent="0.25">
      <c r="A1773" s="277">
        <v>127932</v>
      </c>
      <c r="B1773" s="275" t="s">
        <v>2110</v>
      </c>
      <c r="C1773" s="275" t="s">
        <v>1998</v>
      </c>
      <c r="D1773" s="275" t="s">
        <v>204</v>
      </c>
    </row>
    <row r="1774" spans="1:4" x14ac:dyDescent="0.25">
      <c r="A1774" s="277">
        <v>127933</v>
      </c>
      <c r="B1774" s="275" t="s">
        <v>2111</v>
      </c>
      <c r="C1774" s="275" t="s">
        <v>1998</v>
      </c>
      <c r="D1774" s="275" t="s">
        <v>204</v>
      </c>
    </row>
    <row r="1775" spans="1:4" x14ac:dyDescent="0.25">
      <c r="A1775" s="277">
        <v>127868</v>
      </c>
      <c r="B1775" s="275" t="s">
        <v>1782</v>
      </c>
      <c r="C1775" s="275" t="s">
        <v>1263</v>
      </c>
      <c r="D1775" s="275" t="s">
        <v>204</v>
      </c>
    </row>
    <row r="1776" spans="1:4" ht="26.25" x14ac:dyDescent="0.25">
      <c r="A1776" s="277">
        <v>127655</v>
      </c>
      <c r="B1776" s="275" t="s">
        <v>2112</v>
      </c>
      <c r="C1776" s="275" t="s">
        <v>1917</v>
      </c>
      <c r="D1776" s="275" t="s">
        <v>204</v>
      </c>
    </row>
    <row r="1777" spans="1:4" x14ac:dyDescent="0.25">
      <c r="A1777" s="277">
        <v>127934</v>
      </c>
      <c r="B1777" s="275" t="s">
        <v>2113</v>
      </c>
      <c r="C1777" s="275" t="s">
        <v>1998</v>
      </c>
      <c r="D1777" s="275" t="s">
        <v>204</v>
      </c>
    </row>
    <row r="1778" spans="1:4" x14ac:dyDescent="0.25">
      <c r="A1778" s="277">
        <v>127857</v>
      </c>
      <c r="B1778" s="275" t="s">
        <v>2114</v>
      </c>
      <c r="C1778" s="275" t="s">
        <v>1904</v>
      </c>
      <c r="D1778" s="275" t="s">
        <v>204</v>
      </c>
    </row>
    <row r="1779" spans="1:4" x14ac:dyDescent="0.25">
      <c r="A1779" s="277">
        <v>127762</v>
      </c>
      <c r="B1779" s="275" t="s">
        <v>2115</v>
      </c>
      <c r="C1779" s="275" t="s">
        <v>1963</v>
      </c>
      <c r="D1779" s="275" t="s">
        <v>204</v>
      </c>
    </row>
    <row r="1780" spans="1:4" x14ac:dyDescent="0.25">
      <c r="A1780" s="277">
        <v>127916</v>
      </c>
      <c r="B1780" s="275" t="s">
        <v>388</v>
      </c>
      <c r="C1780" s="275" t="s">
        <v>1922</v>
      </c>
      <c r="D1780" s="275" t="s">
        <v>204</v>
      </c>
    </row>
    <row r="1781" spans="1:4" x14ac:dyDescent="0.25">
      <c r="A1781" s="277">
        <v>127823</v>
      </c>
      <c r="B1781" s="275" t="s">
        <v>2116</v>
      </c>
      <c r="C1781" s="275" t="s">
        <v>1943</v>
      </c>
      <c r="D1781" s="275" t="s">
        <v>204</v>
      </c>
    </row>
    <row r="1782" spans="1:4" x14ac:dyDescent="0.25">
      <c r="A1782" s="277">
        <v>127844</v>
      </c>
      <c r="B1782" s="275" t="s">
        <v>2117</v>
      </c>
      <c r="C1782" s="275" t="s">
        <v>1925</v>
      </c>
      <c r="D1782" s="275" t="s">
        <v>204</v>
      </c>
    </row>
    <row r="1783" spans="1:4" x14ac:dyDescent="0.25">
      <c r="A1783" s="277">
        <v>127732</v>
      </c>
      <c r="B1783" s="275" t="s">
        <v>2118</v>
      </c>
      <c r="C1783" s="275" t="s">
        <v>1902</v>
      </c>
      <c r="D1783" s="275" t="s">
        <v>204</v>
      </c>
    </row>
    <row r="1784" spans="1:4" x14ac:dyDescent="0.25">
      <c r="A1784" s="277">
        <v>127858</v>
      </c>
      <c r="B1784" s="275" t="s">
        <v>2119</v>
      </c>
      <c r="C1784" s="275" t="s">
        <v>1904</v>
      </c>
      <c r="D1784" s="275" t="s">
        <v>204</v>
      </c>
    </row>
    <row r="1785" spans="1:4" ht="26.25" x14ac:dyDescent="0.25">
      <c r="A1785" s="277">
        <v>500524</v>
      </c>
      <c r="B1785" s="275" t="s">
        <v>2120</v>
      </c>
      <c r="C1785" s="275" t="s">
        <v>1917</v>
      </c>
      <c r="D1785" s="275" t="s">
        <v>204</v>
      </c>
    </row>
    <row r="1786" spans="1:4" ht="39" x14ac:dyDescent="0.25">
      <c r="A1786" s="277">
        <v>127787</v>
      </c>
      <c r="B1786" s="275" t="s">
        <v>2121</v>
      </c>
      <c r="C1786" s="275" t="s">
        <v>1969</v>
      </c>
      <c r="D1786" s="275" t="s">
        <v>204</v>
      </c>
    </row>
    <row r="1787" spans="1:4" ht="26.25" x14ac:dyDescent="0.25">
      <c r="A1787" s="277">
        <v>127657</v>
      </c>
      <c r="B1787" s="275" t="s">
        <v>2122</v>
      </c>
      <c r="C1787" s="275" t="s">
        <v>1913</v>
      </c>
      <c r="D1787" s="275" t="s">
        <v>204</v>
      </c>
    </row>
    <row r="1788" spans="1:4" x14ac:dyDescent="0.25">
      <c r="A1788" s="277">
        <v>127888</v>
      </c>
      <c r="B1788" s="275" t="s">
        <v>2123</v>
      </c>
      <c r="C1788" s="275" t="s">
        <v>1929</v>
      </c>
      <c r="D1788" s="275" t="s">
        <v>204</v>
      </c>
    </row>
    <row r="1789" spans="1:4" x14ac:dyDescent="0.25">
      <c r="A1789" s="277">
        <v>201508</v>
      </c>
      <c r="B1789" s="275" t="s">
        <v>1797</v>
      </c>
      <c r="C1789" s="275" t="s">
        <v>1263</v>
      </c>
      <c r="D1789" s="275" t="s">
        <v>204</v>
      </c>
    </row>
    <row r="1790" spans="1:4" x14ac:dyDescent="0.25">
      <c r="A1790" s="277">
        <v>201511</v>
      </c>
      <c r="B1790" s="275" t="s">
        <v>2124</v>
      </c>
      <c r="C1790" s="275" t="s">
        <v>1906</v>
      </c>
      <c r="D1790" s="275" t="s">
        <v>204</v>
      </c>
    </row>
    <row r="1791" spans="1:4" x14ac:dyDescent="0.25">
      <c r="A1791" s="277">
        <v>127917</v>
      </c>
      <c r="B1791" s="275" t="s">
        <v>2125</v>
      </c>
      <c r="C1791" s="275" t="s">
        <v>1922</v>
      </c>
      <c r="D1791" s="275" t="s">
        <v>204</v>
      </c>
    </row>
    <row r="1792" spans="1:4" x14ac:dyDescent="0.25">
      <c r="A1792" s="277">
        <v>127733</v>
      </c>
      <c r="B1792" s="275" t="s">
        <v>2126</v>
      </c>
      <c r="C1792" s="275" t="s">
        <v>1902</v>
      </c>
      <c r="D1792" s="275" t="s">
        <v>204</v>
      </c>
    </row>
    <row r="1793" spans="1:4" x14ac:dyDescent="0.25">
      <c r="A1793" s="277">
        <v>127935</v>
      </c>
      <c r="B1793" s="275" t="s">
        <v>2127</v>
      </c>
      <c r="C1793" s="275" t="s">
        <v>1998</v>
      </c>
      <c r="D1793" s="275" t="s">
        <v>204</v>
      </c>
    </row>
    <row r="1794" spans="1:4" x14ac:dyDescent="0.25">
      <c r="A1794" s="277">
        <v>127734</v>
      </c>
      <c r="B1794" s="275" t="s">
        <v>2128</v>
      </c>
      <c r="C1794" s="275" t="s">
        <v>1902</v>
      </c>
      <c r="D1794" s="275" t="s">
        <v>204</v>
      </c>
    </row>
    <row r="1795" spans="1:4" x14ac:dyDescent="0.25">
      <c r="A1795" s="277">
        <v>127845</v>
      </c>
      <c r="B1795" s="275" t="s">
        <v>2129</v>
      </c>
      <c r="C1795" s="275" t="s">
        <v>1925</v>
      </c>
      <c r="D1795" s="275" t="s">
        <v>204</v>
      </c>
    </row>
    <row r="1796" spans="1:4" x14ac:dyDescent="0.25">
      <c r="A1796" s="277">
        <v>127907</v>
      </c>
      <c r="B1796" s="275" t="s">
        <v>302</v>
      </c>
      <c r="C1796" s="275" t="s">
        <v>1934</v>
      </c>
      <c r="D1796" s="275" t="s">
        <v>204</v>
      </c>
    </row>
    <row r="1797" spans="1:4" ht="39" x14ac:dyDescent="0.25">
      <c r="A1797" s="277">
        <v>127622</v>
      </c>
      <c r="B1797" s="275" t="s">
        <v>2130</v>
      </c>
      <c r="C1797" s="275" t="s">
        <v>1937</v>
      </c>
      <c r="D1797" s="275" t="s">
        <v>204</v>
      </c>
    </row>
    <row r="1798" spans="1:4" x14ac:dyDescent="0.25">
      <c r="A1798" s="277">
        <v>127759</v>
      </c>
      <c r="B1798" s="275" t="s">
        <v>2131</v>
      </c>
      <c r="C1798" s="275" t="s">
        <v>1963</v>
      </c>
      <c r="D1798" s="275" t="s">
        <v>204</v>
      </c>
    </row>
    <row r="1799" spans="1:4" x14ac:dyDescent="0.25">
      <c r="A1799" s="277">
        <v>127709</v>
      </c>
      <c r="B1799" s="275" t="s">
        <v>2132</v>
      </c>
      <c r="C1799" s="275" t="s">
        <v>1915</v>
      </c>
      <c r="D1799" s="275" t="s">
        <v>204</v>
      </c>
    </row>
    <row r="1800" spans="1:4" x14ac:dyDescent="0.25">
      <c r="A1800" s="277">
        <v>127869</v>
      </c>
      <c r="B1800" s="275" t="s">
        <v>2133</v>
      </c>
      <c r="C1800" s="275" t="s">
        <v>1263</v>
      </c>
      <c r="D1800" s="275" t="s">
        <v>204</v>
      </c>
    </row>
    <row r="1801" spans="1:4" x14ac:dyDescent="0.25">
      <c r="A1801" s="277">
        <v>127691</v>
      </c>
      <c r="B1801" s="275" t="s">
        <v>2134</v>
      </c>
      <c r="C1801" s="275" t="s">
        <v>1908</v>
      </c>
      <c r="D1801" s="275" t="s">
        <v>204</v>
      </c>
    </row>
    <row r="1802" spans="1:4" x14ac:dyDescent="0.25">
      <c r="A1802" s="277">
        <v>127846</v>
      </c>
      <c r="B1802" s="275" t="s">
        <v>2135</v>
      </c>
      <c r="C1802" s="275" t="s">
        <v>1925</v>
      </c>
      <c r="D1802" s="275" t="s">
        <v>204</v>
      </c>
    </row>
    <row r="1803" spans="1:4" ht="39" x14ac:dyDescent="0.25">
      <c r="A1803" s="277">
        <v>127788</v>
      </c>
      <c r="B1803" s="275" t="s">
        <v>2136</v>
      </c>
      <c r="C1803" s="275" t="s">
        <v>1900</v>
      </c>
      <c r="D1803" s="275" t="s">
        <v>204</v>
      </c>
    </row>
    <row r="1804" spans="1:4" x14ac:dyDescent="0.25">
      <c r="A1804" s="277">
        <v>127692</v>
      </c>
      <c r="B1804" s="275" t="s">
        <v>2137</v>
      </c>
      <c r="C1804" s="275" t="s">
        <v>1908</v>
      </c>
      <c r="D1804" s="275" t="s">
        <v>204</v>
      </c>
    </row>
    <row r="1805" spans="1:4" x14ac:dyDescent="0.25">
      <c r="A1805" s="277">
        <v>127806</v>
      </c>
      <c r="B1805" s="275" t="s">
        <v>2138</v>
      </c>
      <c r="C1805" s="275" t="s">
        <v>1920</v>
      </c>
      <c r="D1805" s="275" t="s">
        <v>204</v>
      </c>
    </row>
    <row r="1806" spans="1:4" x14ac:dyDescent="0.25">
      <c r="A1806" s="277">
        <v>127824</v>
      </c>
      <c r="B1806" s="275" t="s">
        <v>2139</v>
      </c>
      <c r="C1806" s="275" t="s">
        <v>1943</v>
      </c>
      <c r="D1806" s="275" t="s">
        <v>204</v>
      </c>
    </row>
    <row r="1807" spans="1:4" x14ac:dyDescent="0.25">
      <c r="A1807" s="277">
        <v>127825</v>
      </c>
      <c r="B1807" s="275" t="s">
        <v>2140</v>
      </c>
      <c r="C1807" s="275" t="s">
        <v>1943</v>
      </c>
      <c r="D1807" s="275" t="s">
        <v>204</v>
      </c>
    </row>
    <row r="1808" spans="1:4" x14ac:dyDescent="0.25">
      <c r="A1808" s="277">
        <v>127735</v>
      </c>
      <c r="B1808" s="275" t="s">
        <v>2141</v>
      </c>
      <c r="C1808" s="275" t="s">
        <v>1939</v>
      </c>
      <c r="D1808" s="275" t="s">
        <v>204</v>
      </c>
    </row>
    <row r="1809" spans="1:4" ht="26.25" x14ac:dyDescent="0.25">
      <c r="A1809" s="277">
        <v>127658</v>
      </c>
      <c r="B1809" s="275" t="s">
        <v>2142</v>
      </c>
      <c r="C1809" s="275" t="s">
        <v>1917</v>
      </c>
      <c r="D1809" s="275" t="s">
        <v>204</v>
      </c>
    </row>
    <row r="1810" spans="1:4" x14ac:dyDescent="0.25">
      <c r="A1810" s="277">
        <v>127763</v>
      </c>
      <c r="B1810" s="275" t="s">
        <v>2143</v>
      </c>
      <c r="C1810" s="275" t="s">
        <v>1963</v>
      </c>
      <c r="D1810" s="275" t="s">
        <v>204</v>
      </c>
    </row>
    <row r="1811" spans="1:4" x14ac:dyDescent="0.25">
      <c r="A1811" s="277">
        <v>127889</v>
      </c>
      <c r="B1811" s="275" t="s">
        <v>2144</v>
      </c>
      <c r="C1811" s="275" t="s">
        <v>1929</v>
      </c>
      <c r="D1811" s="275" t="s">
        <v>204</v>
      </c>
    </row>
    <row r="1812" spans="1:4" x14ac:dyDescent="0.25">
      <c r="A1812" s="277">
        <v>127807</v>
      </c>
      <c r="B1812" s="275" t="s">
        <v>2145</v>
      </c>
      <c r="C1812" s="275" t="s">
        <v>1920</v>
      </c>
      <c r="D1812" s="275" t="s">
        <v>204</v>
      </c>
    </row>
    <row r="1813" spans="1:4" ht="26.25" x14ac:dyDescent="0.25">
      <c r="A1813" s="277">
        <v>127659</v>
      </c>
      <c r="B1813" s="275" t="s">
        <v>2146</v>
      </c>
      <c r="C1813" s="275" t="s">
        <v>1917</v>
      </c>
      <c r="D1813" s="275" t="s">
        <v>204</v>
      </c>
    </row>
    <row r="1814" spans="1:4" x14ac:dyDescent="0.25">
      <c r="A1814" s="277">
        <v>127936</v>
      </c>
      <c r="B1814" s="275" t="s">
        <v>2147</v>
      </c>
      <c r="C1814" s="275" t="s">
        <v>1998</v>
      </c>
      <c r="D1814" s="275" t="s">
        <v>204</v>
      </c>
    </row>
    <row r="1815" spans="1:4" x14ac:dyDescent="0.25">
      <c r="A1815" s="277">
        <v>127808</v>
      </c>
      <c r="B1815" s="275" t="s">
        <v>2148</v>
      </c>
      <c r="C1815" s="275" t="s">
        <v>1920</v>
      </c>
      <c r="D1815" s="275" t="s">
        <v>204</v>
      </c>
    </row>
    <row r="1816" spans="1:4" x14ac:dyDescent="0.25">
      <c r="A1816" s="277">
        <v>127847</v>
      </c>
      <c r="B1816" s="275" t="s">
        <v>2148</v>
      </c>
      <c r="C1816" s="275" t="s">
        <v>1925</v>
      </c>
      <c r="D1816" s="275" t="s">
        <v>204</v>
      </c>
    </row>
    <row r="1817" spans="1:4" x14ac:dyDescent="0.25">
      <c r="A1817" s="277">
        <v>127937</v>
      </c>
      <c r="B1817" s="275" t="s">
        <v>2148</v>
      </c>
      <c r="C1817" s="275" t="s">
        <v>1998</v>
      </c>
      <c r="D1817" s="275" t="s">
        <v>204</v>
      </c>
    </row>
    <row r="1818" spans="1:4" ht="26.25" x14ac:dyDescent="0.25">
      <c r="A1818" s="277">
        <v>127660</v>
      </c>
      <c r="B1818" s="275" t="s">
        <v>2149</v>
      </c>
      <c r="C1818" s="275" t="s">
        <v>1913</v>
      </c>
      <c r="D1818" s="275" t="s">
        <v>204</v>
      </c>
    </row>
    <row r="1819" spans="1:4" ht="26.25" x14ac:dyDescent="0.25">
      <c r="A1819" s="277">
        <v>127661</v>
      </c>
      <c r="B1819" s="275" t="s">
        <v>2150</v>
      </c>
      <c r="C1819" s="275" t="s">
        <v>1913</v>
      </c>
      <c r="D1819" s="275" t="s">
        <v>204</v>
      </c>
    </row>
    <row r="1820" spans="1:4" x14ac:dyDescent="0.25">
      <c r="A1820" s="277">
        <v>127693</v>
      </c>
      <c r="B1820" s="275" t="s">
        <v>2151</v>
      </c>
      <c r="C1820" s="275" t="s">
        <v>1908</v>
      </c>
      <c r="D1820" s="275" t="s">
        <v>204</v>
      </c>
    </row>
    <row r="1821" spans="1:4" x14ac:dyDescent="0.25">
      <c r="A1821" s="277">
        <v>127890</v>
      </c>
      <c r="B1821" s="275" t="s">
        <v>2152</v>
      </c>
      <c r="C1821" s="275" t="s">
        <v>1929</v>
      </c>
      <c r="D1821" s="275" t="s">
        <v>204</v>
      </c>
    </row>
    <row r="1822" spans="1:4" x14ac:dyDescent="0.25">
      <c r="A1822" s="277">
        <v>127826</v>
      </c>
      <c r="B1822" s="275" t="s">
        <v>2153</v>
      </c>
      <c r="C1822" s="275" t="s">
        <v>1943</v>
      </c>
      <c r="D1822" s="275" t="s">
        <v>204</v>
      </c>
    </row>
    <row r="1823" spans="1:4" ht="26.25" x14ac:dyDescent="0.25">
      <c r="A1823" s="277">
        <v>127662</v>
      </c>
      <c r="B1823" s="275" t="s">
        <v>2154</v>
      </c>
      <c r="C1823" s="275" t="s">
        <v>1913</v>
      </c>
      <c r="D1823" s="275" t="s">
        <v>204</v>
      </c>
    </row>
    <row r="1824" spans="1:4" x14ac:dyDescent="0.25">
      <c r="A1824" s="277">
        <v>127891</v>
      </c>
      <c r="B1824" s="275" t="s">
        <v>2155</v>
      </c>
      <c r="C1824" s="275" t="s">
        <v>1929</v>
      </c>
      <c r="D1824" s="275" t="s">
        <v>204</v>
      </c>
    </row>
    <row r="1825" spans="1:4" x14ac:dyDescent="0.25">
      <c r="A1825" s="277">
        <v>127809</v>
      </c>
      <c r="B1825" s="275" t="s">
        <v>2156</v>
      </c>
      <c r="C1825" s="275" t="s">
        <v>1920</v>
      </c>
      <c r="D1825" s="275" t="s">
        <v>204</v>
      </c>
    </row>
    <row r="1826" spans="1:4" x14ac:dyDescent="0.25">
      <c r="A1826" s="277">
        <v>127892</v>
      </c>
      <c r="B1826" s="275" t="s">
        <v>2157</v>
      </c>
      <c r="C1826" s="275" t="s">
        <v>1929</v>
      </c>
      <c r="D1826" s="275" t="s">
        <v>204</v>
      </c>
    </row>
    <row r="1827" spans="1:4" ht="39" x14ac:dyDescent="0.25">
      <c r="A1827" s="277">
        <v>127623</v>
      </c>
      <c r="B1827" s="275" t="s">
        <v>1831</v>
      </c>
      <c r="C1827" s="275" t="s">
        <v>1937</v>
      </c>
      <c r="D1827" s="275" t="s">
        <v>204</v>
      </c>
    </row>
    <row r="1828" spans="1:4" x14ac:dyDescent="0.25">
      <c r="A1828" s="277">
        <v>127764</v>
      </c>
      <c r="B1828" s="275" t="s">
        <v>1831</v>
      </c>
      <c r="C1828" s="275" t="s">
        <v>1963</v>
      </c>
      <c r="D1828" s="275" t="s">
        <v>204</v>
      </c>
    </row>
    <row r="1829" spans="1:4" x14ac:dyDescent="0.25">
      <c r="A1829" s="277">
        <v>127765</v>
      </c>
      <c r="B1829" s="275" t="s">
        <v>2158</v>
      </c>
      <c r="C1829" s="275" t="s">
        <v>1963</v>
      </c>
      <c r="D1829" s="275" t="s">
        <v>204</v>
      </c>
    </row>
    <row r="1830" spans="1:4" ht="26.25" x14ac:dyDescent="0.25">
      <c r="A1830" s="277">
        <v>127663</v>
      </c>
      <c r="B1830" s="275" t="s">
        <v>1834</v>
      </c>
      <c r="C1830" s="275" t="s">
        <v>1917</v>
      </c>
      <c r="D1830" s="275" t="s">
        <v>204</v>
      </c>
    </row>
    <row r="1831" spans="1:4" ht="39" x14ac:dyDescent="0.25">
      <c r="A1831" s="277">
        <v>127624</v>
      </c>
      <c r="B1831" s="275" t="s">
        <v>2159</v>
      </c>
      <c r="C1831" s="275" t="s">
        <v>1931</v>
      </c>
      <c r="D1831" s="275" t="s">
        <v>204</v>
      </c>
    </row>
    <row r="1832" spans="1:4" x14ac:dyDescent="0.25">
      <c r="A1832" s="277">
        <v>127870</v>
      </c>
      <c r="B1832" s="275" t="s">
        <v>2159</v>
      </c>
      <c r="C1832" s="275" t="s">
        <v>1263</v>
      </c>
      <c r="D1832" s="275" t="s">
        <v>204</v>
      </c>
    </row>
    <row r="1833" spans="1:4" x14ac:dyDescent="0.25">
      <c r="A1833" s="277">
        <v>127859</v>
      </c>
      <c r="B1833" s="275" t="s">
        <v>2160</v>
      </c>
      <c r="C1833" s="275" t="s">
        <v>1904</v>
      </c>
      <c r="D1833" s="275" t="s">
        <v>204</v>
      </c>
    </row>
    <row r="1834" spans="1:4" x14ac:dyDescent="0.25">
      <c r="A1834" s="277">
        <v>127848</v>
      </c>
      <c r="B1834" s="275" t="s">
        <v>2161</v>
      </c>
      <c r="C1834" s="275" t="s">
        <v>1925</v>
      </c>
      <c r="D1834" s="275" t="s">
        <v>204</v>
      </c>
    </row>
    <row r="1835" spans="1:4" x14ac:dyDescent="0.25">
      <c r="A1835" s="277">
        <v>127860</v>
      </c>
      <c r="B1835" s="275" t="s">
        <v>2162</v>
      </c>
      <c r="C1835" s="275" t="s">
        <v>1904</v>
      </c>
      <c r="D1835" s="275" t="s">
        <v>204</v>
      </c>
    </row>
    <row r="1836" spans="1:4" x14ac:dyDescent="0.25">
      <c r="A1836" s="277">
        <v>127861</v>
      </c>
      <c r="B1836" s="275" t="s">
        <v>2163</v>
      </c>
      <c r="C1836" s="275" t="s">
        <v>1904</v>
      </c>
      <c r="D1836" s="275" t="s">
        <v>204</v>
      </c>
    </row>
    <row r="1837" spans="1:4" ht="39" x14ac:dyDescent="0.25">
      <c r="A1837" s="277">
        <v>127625</v>
      </c>
      <c r="B1837" s="275" t="s">
        <v>2164</v>
      </c>
      <c r="C1837" s="275" t="s">
        <v>1931</v>
      </c>
      <c r="D1837" s="275" t="s">
        <v>204</v>
      </c>
    </row>
    <row r="1838" spans="1:4" x14ac:dyDescent="0.25">
      <c r="A1838" s="277">
        <v>127918</v>
      </c>
      <c r="B1838" s="275" t="s">
        <v>2165</v>
      </c>
      <c r="C1838" s="275" t="s">
        <v>1922</v>
      </c>
      <c r="D1838" s="275" t="s">
        <v>204</v>
      </c>
    </row>
    <row r="1839" spans="1:4" x14ac:dyDescent="0.25">
      <c r="A1839" s="277">
        <v>500252</v>
      </c>
      <c r="B1839" s="275" t="s">
        <v>2166</v>
      </c>
      <c r="C1839" s="275" t="s">
        <v>1906</v>
      </c>
      <c r="D1839" s="275" t="s">
        <v>204</v>
      </c>
    </row>
    <row r="1840" spans="1:4" x14ac:dyDescent="0.25">
      <c r="A1840" s="277">
        <v>127893</v>
      </c>
      <c r="B1840" s="275" t="s">
        <v>2167</v>
      </c>
      <c r="C1840" s="275" t="s">
        <v>1939</v>
      </c>
      <c r="D1840" s="275" t="s">
        <v>204</v>
      </c>
    </row>
    <row r="1841" spans="1:4" x14ac:dyDescent="0.25">
      <c r="A1841" s="277">
        <v>127710</v>
      </c>
      <c r="B1841" s="275" t="s">
        <v>357</v>
      </c>
      <c r="C1841" s="275" t="s">
        <v>1915</v>
      </c>
      <c r="D1841" s="275" t="s">
        <v>204</v>
      </c>
    </row>
    <row r="1842" spans="1:4" ht="39" x14ac:dyDescent="0.25">
      <c r="A1842" s="277">
        <v>127626</v>
      </c>
      <c r="B1842" s="275" t="s">
        <v>496</v>
      </c>
      <c r="C1842" s="275" t="s">
        <v>1937</v>
      </c>
      <c r="D1842" s="275" t="s">
        <v>204</v>
      </c>
    </row>
    <row r="1843" spans="1:4" ht="39" x14ac:dyDescent="0.25">
      <c r="A1843" s="277">
        <v>127627</v>
      </c>
      <c r="B1843" s="275" t="s">
        <v>358</v>
      </c>
      <c r="C1843" s="275" t="s">
        <v>1937</v>
      </c>
      <c r="D1843" s="275" t="s">
        <v>204</v>
      </c>
    </row>
    <row r="1844" spans="1:4" x14ac:dyDescent="0.25">
      <c r="A1844" s="277">
        <v>127711</v>
      </c>
      <c r="B1844" s="275" t="s">
        <v>358</v>
      </c>
      <c r="C1844" s="275" t="s">
        <v>1915</v>
      </c>
      <c r="D1844" s="275" t="s">
        <v>204</v>
      </c>
    </row>
    <row r="1845" spans="1:4" ht="39" x14ac:dyDescent="0.25">
      <c r="A1845" s="277">
        <v>127789</v>
      </c>
      <c r="B1845" s="275" t="s">
        <v>358</v>
      </c>
      <c r="C1845" s="275" t="s">
        <v>1969</v>
      </c>
      <c r="D1845" s="275" t="s">
        <v>204</v>
      </c>
    </row>
    <row r="1846" spans="1:4" x14ac:dyDescent="0.25">
      <c r="A1846" s="277">
        <v>127810</v>
      </c>
      <c r="B1846" s="275" t="s">
        <v>358</v>
      </c>
      <c r="C1846" s="275" t="s">
        <v>1920</v>
      </c>
      <c r="D1846" s="275" t="s">
        <v>204</v>
      </c>
    </row>
    <row r="1847" spans="1:4" x14ac:dyDescent="0.25">
      <c r="A1847" s="277">
        <v>127827</v>
      </c>
      <c r="B1847" s="275" t="s">
        <v>306</v>
      </c>
      <c r="C1847" s="275" t="s">
        <v>1943</v>
      </c>
      <c r="D1847" s="275" t="s">
        <v>204</v>
      </c>
    </row>
    <row r="1848" spans="1:4" ht="39" x14ac:dyDescent="0.25">
      <c r="A1848" s="277">
        <v>127628</v>
      </c>
      <c r="B1848" s="275" t="s">
        <v>401</v>
      </c>
      <c r="C1848" s="275" t="s">
        <v>1931</v>
      </c>
      <c r="D1848" s="275" t="s">
        <v>204</v>
      </c>
    </row>
    <row r="1849" spans="1:4" x14ac:dyDescent="0.25">
      <c r="A1849" s="277">
        <v>127908</v>
      </c>
      <c r="B1849" s="275" t="s">
        <v>1582</v>
      </c>
      <c r="C1849" s="275" t="s">
        <v>1934</v>
      </c>
      <c r="D1849" s="275" t="s">
        <v>204</v>
      </c>
    </row>
    <row r="1850" spans="1:4" x14ac:dyDescent="0.25">
      <c r="A1850" s="277">
        <v>127712</v>
      </c>
      <c r="B1850" s="275" t="s">
        <v>485</v>
      </c>
      <c r="C1850" s="275" t="s">
        <v>1915</v>
      </c>
      <c r="D1850" s="275" t="s">
        <v>204</v>
      </c>
    </row>
    <row r="1851" spans="1:4" x14ac:dyDescent="0.25">
      <c r="A1851" s="277">
        <v>127694</v>
      </c>
      <c r="B1851" s="275" t="s">
        <v>1842</v>
      </c>
      <c r="C1851" s="275" t="s">
        <v>1908</v>
      </c>
      <c r="D1851" s="275" t="s">
        <v>204</v>
      </c>
    </row>
    <row r="1852" spans="1:4" x14ac:dyDescent="0.25">
      <c r="A1852" s="277">
        <v>127828</v>
      </c>
      <c r="B1852" s="275" t="s">
        <v>349</v>
      </c>
      <c r="C1852" s="275" t="s">
        <v>1943</v>
      </c>
      <c r="D1852" s="275" t="s">
        <v>204</v>
      </c>
    </row>
    <row r="1853" spans="1:4" ht="39" x14ac:dyDescent="0.25">
      <c r="A1853" s="277">
        <v>127790</v>
      </c>
      <c r="B1853" s="275" t="s">
        <v>292</v>
      </c>
      <c r="C1853" s="275" t="s">
        <v>1969</v>
      </c>
      <c r="D1853" s="275" t="s">
        <v>204</v>
      </c>
    </row>
    <row r="1854" spans="1:4" x14ac:dyDescent="0.25">
      <c r="A1854" s="277">
        <v>127829</v>
      </c>
      <c r="B1854" s="275" t="s">
        <v>292</v>
      </c>
      <c r="C1854" s="275" t="s">
        <v>1943</v>
      </c>
      <c r="D1854" s="275" t="s">
        <v>204</v>
      </c>
    </row>
    <row r="1855" spans="1:4" x14ac:dyDescent="0.25">
      <c r="A1855" s="277">
        <v>127862</v>
      </c>
      <c r="B1855" s="275" t="s">
        <v>2168</v>
      </c>
      <c r="C1855" s="275" t="s">
        <v>1904</v>
      </c>
      <c r="D1855" s="275" t="s">
        <v>204</v>
      </c>
    </row>
    <row r="1856" spans="1:4" x14ac:dyDescent="0.25">
      <c r="A1856" s="277">
        <v>127894</v>
      </c>
      <c r="B1856" s="275" t="s">
        <v>2169</v>
      </c>
      <c r="C1856" s="275" t="s">
        <v>1929</v>
      </c>
      <c r="D1856" s="275" t="s">
        <v>204</v>
      </c>
    </row>
    <row r="1857" spans="1:4" x14ac:dyDescent="0.25">
      <c r="A1857" s="277">
        <v>127830</v>
      </c>
      <c r="B1857" s="275" t="s">
        <v>2170</v>
      </c>
      <c r="C1857" s="275" t="s">
        <v>1943</v>
      </c>
      <c r="D1857" s="275" t="s">
        <v>204</v>
      </c>
    </row>
    <row r="1858" spans="1:4" x14ac:dyDescent="0.25">
      <c r="A1858" s="277">
        <v>127594</v>
      </c>
      <c r="B1858" s="275" t="s">
        <v>2171</v>
      </c>
      <c r="C1858" s="275" t="s">
        <v>1906</v>
      </c>
      <c r="D1858" s="275" t="s">
        <v>204</v>
      </c>
    </row>
    <row r="1859" spans="1:4" x14ac:dyDescent="0.25">
      <c r="A1859" s="277">
        <v>127736</v>
      </c>
      <c r="B1859" s="275" t="s">
        <v>2172</v>
      </c>
      <c r="C1859" s="275" t="s">
        <v>1902</v>
      </c>
      <c r="D1859" s="275" t="s">
        <v>204</v>
      </c>
    </row>
    <row r="1860" spans="1:4" x14ac:dyDescent="0.25">
      <c r="A1860" s="277">
        <v>127919</v>
      </c>
      <c r="B1860" s="275" t="s">
        <v>2173</v>
      </c>
      <c r="C1860" s="275" t="s">
        <v>1922</v>
      </c>
      <c r="D1860" s="275" t="s">
        <v>204</v>
      </c>
    </row>
    <row r="1861" spans="1:4" x14ac:dyDescent="0.25">
      <c r="A1861" s="277">
        <v>127695</v>
      </c>
      <c r="B1861" s="275" t="s">
        <v>2174</v>
      </c>
      <c r="C1861" s="275" t="s">
        <v>1908</v>
      </c>
      <c r="D1861" s="275" t="s">
        <v>204</v>
      </c>
    </row>
    <row r="1862" spans="1:4" x14ac:dyDescent="0.25">
      <c r="A1862" s="277">
        <v>127895</v>
      </c>
      <c r="B1862" s="275" t="s">
        <v>2175</v>
      </c>
      <c r="C1862" s="275" t="s">
        <v>1929</v>
      </c>
      <c r="D1862" s="275" t="s">
        <v>204</v>
      </c>
    </row>
    <row r="1863" spans="1:4" x14ac:dyDescent="0.25">
      <c r="A1863" s="277">
        <v>127713</v>
      </c>
      <c r="B1863" s="275" t="s">
        <v>2176</v>
      </c>
      <c r="C1863" s="275" t="s">
        <v>1915</v>
      </c>
      <c r="D1863" s="275" t="s">
        <v>204</v>
      </c>
    </row>
    <row r="1864" spans="1:4" x14ac:dyDescent="0.25">
      <c r="A1864" s="277">
        <v>127871</v>
      </c>
      <c r="B1864" s="275" t="s">
        <v>1869</v>
      </c>
      <c r="C1864" s="275" t="s">
        <v>1263</v>
      </c>
      <c r="D1864" s="275" t="s">
        <v>204</v>
      </c>
    </row>
    <row r="1865" spans="1:4" ht="26.25" x14ac:dyDescent="0.25">
      <c r="A1865" s="277">
        <v>127664</v>
      </c>
      <c r="B1865" s="275" t="s">
        <v>1480</v>
      </c>
      <c r="C1865" s="275" t="s">
        <v>1913</v>
      </c>
      <c r="D1865" s="275" t="s">
        <v>204</v>
      </c>
    </row>
    <row r="1866" spans="1:4" ht="39" x14ac:dyDescent="0.25">
      <c r="A1866" s="277">
        <v>127791</v>
      </c>
      <c r="B1866" s="275" t="s">
        <v>1480</v>
      </c>
      <c r="C1866" s="275" t="s">
        <v>1900</v>
      </c>
      <c r="D1866" s="275" t="s">
        <v>204</v>
      </c>
    </row>
    <row r="1867" spans="1:4" x14ac:dyDescent="0.25">
      <c r="A1867" s="277">
        <v>127872</v>
      </c>
      <c r="B1867" s="275" t="s">
        <v>1480</v>
      </c>
      <c r="C1867" s="275" t="s">
        <v>1263</v>
      </c>
      <c r="D1867" s="275" t="s">
        <v>204</v>
      </c>
    </row>
    <row r="1868" spans="1:4" x14ac:dyDescent="0.25">
      <c r="A1868" s="277">
        <v>127896</v>
      </c>
      <c r="B1868" s="275" t="s">
        <v>2177</v>
      </c>
      <c r="C1868" s="275" t="s">
        <v>1929</v>
      </c>
      <c r="D1868" s="275" t="s">
        <v>204</v>
      </c>
    </row>
    <row r="1869" spans="1:4" x14ac:dyDescent="0.25">
      <c r="A1869" s="277">
        <v>127737</v>
      </c>
      <c r="B1869" s="275" t="s">
        <v>2178</v>
      </c>
      <c r="C1869" s="275" t="s">
        <v>1939</v>
      </c>
      <c r="D1869" s="275" t="s">
        <v>204</v>
      </c>
    </row>
    <row r="1870" spans="1:4" x14ac:dyDescent="0.25">
      <c r="A1870" s="277">
        <v>127738</v>
      </c>
      <c r="B1870" s="275" t="s">
        <v>2179</v>
      </c>
      <c r="C1870" s="275" t="s">
        <v>1902</v>
      </c>
      <c r="D1870" s="275" t="s">
        <v>204</v>
      </c>
    </row>
    <row r="1871" spans="1:4" ht="39" x14ac:dyDescent="0.25">
      <c r="A1871" s="277">
        <v>127629</v>
      </c>
      <c r="B1871" s="275" t="s">
        <v>2180</v>
      </c>
      <c r="C1871" s="275" t="s">
        <v>1931</v>
      </c>
      <c r="D1871" s="275" t="s">
        <v>204</v>
      </c>
    </row>
    <row r="1872" spans="1:4" x14ac:dyDescent="0.25">
      <c r="A1872" s="277">
        <v>127739</v>
      </c>
      <c r="B1872" s="275" t="s">
        <v>2181</v>
      </c>
      <c r="C1872" s="275" t="s">
        <v>1939</v>
      </c>
      <c r="D1872" s="275" t="s">
        <v>204</v>
      </c>
    </row>
    <row r="1873" spans="1:4" x14ac:dyDescent="0.25">
      <c r="A1873" s="277">
        <v>127811</v>
      </c>
      <c r="B1873" s="275" t="s">
        <v>2182</v>
      </c>
      <c r="C1873" s="275" t="s">
        <v>1920</v>
      </c>
      <c r="D1873" s="275" t="s">
        <v>204</v>
      </c>
    </row>
    <row r="1874" spans="1:4" x14ac:dyDescent="0.25">
      <c r="A1874" s="277">
        <v>127595</v>
      </c>
      <c r="B1874" s="275" t="s">
        <v>2183</v>
      </c>
      <c r="C1874" s="275" t="s">
        <v>1906</v>
      </c>
      <c r="D1874" s="275" t="s">
        <v>204</v>
      </c>
    </row>
    <row r="1875" spans="1:4" x14ac:dyDescent="0.25">
      <c r="A1875" s="277">
        <v>127750</v>
      </c>
      <c r="B1875" s="275" t="s">
        <v>2184</v>
      </c>
      <c r="C1875" s="275" t="s">
        <v>1965</v>
      </c>
      <c r="D1875" s="275" t="s">
        <v>204</v>
      </c>
    </row>
    <row r="1876" spans="1:4" x14ac:dyDescent="0.25">
      <c r="A1876" s="277">
        <v>127938</v>
      </c>
      <c r="B1876" s="275" t="s">
        <v>2185</v>
      </c>
      <c r="C1876" s="275" t="s">
        <v>1998</v>
      </c>
      <c r="D1876" s="275" t="s">
        <v>204</v>
      </c>
    </row>
    <row r="1877" spans="1:4" x14ac:dyDescent="0.25">
      <c r="A1877" s="277">
        <v>127897</v>
      </c>
      <c r="B1877" s="275" t="s">
        <v>2186</v>
      </c>
      <c r="C1877" s="275" t="s">
        <v>1929</v>
      </c>
      <c r="D1877" s="275" t="s">
        <v>204</v>
      </c>
    </row>
    <row r="1878" spans="1:4" x14ac:dyDescent="0.25">
      <c r="A1878" s="277">
        <v>127873</v>
      </c>
      <c r="B1878" s="275" t="s">
        <v>2187</v>
      </c>
      <c r="C1878" s="275" t="s">
        <v>1263</v>
      </c>
      <c r="D1878" s="275" t="s">
        <v>204</v>
      </c>
    </row>
    <row r="1879" spans="1:4" x14ac:dyDescent="0.25">
      <c r="A1879" s="277">
        <v>127696</v>
      </c>
      <c r="B1879" s="275" t="s">
        <v>2188</v>
      </c>
      <c r="C1879" s="275" t="s">
        <v>1908</v>
      </c>
      <c r="D1879" s="275" t="s">
        <v>204</v>
      </c>
    </row>
    <row r="1880" spans="1:4" x14ac:dyDescent="0.25">
      <c r="A1880" s="277">
        <v>127596</v>
      </c>
      <c r="B1880" s="275" t="s">
        <v>2189</v>
      </c>
      <c r="C1880" s="275" t="s">
        <v>1906</v>
      </c>
      <c r="D1880" s="275" t="s">
        <v>204</v>
      </c>
    </row>
    <row r="1881" spans="1:4" x14ac:dyDescent="0.25">
      <c r="A1881" s="277">
        <v>127927</v>
      </c>
      <c r="B1881" s="275" t="s">
        <v>2190</v>
      </c>
      <c r="C1881" s="275" t="s">
        <v>1927</v>
      </c>
      <c r="D1881" s="275" t="s">
        <v>204</v>
      </c>
    </row>
    <row r="1882" spans="1:4" x14ac:dyDescent="0.25">
      <c r="A1882" s="277">
        <v>127766</v>
      </c>
      <c r="B1882" s="275" t="s">
        <v>2191</v>
      </c>
      <c r="C1882" s="275" t="s">
        <v>1963</v>
      </c>
      <c r="D1882" s="275" t="s">
        <v>204</v>
      </c>
    </row>
    <row r="1883" spans="1:4" x14ac:dyDescent="0.25">
      <c r="A1883" s="277">
        <v>127898</v>
      </c>
      <c r="B1883" s="275" t="s">
        <v>2192</v>
      </c>
      <c r="C1883" s="275" t="s">
        <v>1929</v>
      </c>
      <c r="D1883" s="275" t="s">
        <v>204</v>
      </c>
    </row>
    <row r="1884" spans="1:4" ht="39" x14ac:dyDescent="0.25">
      <c r="A1884" s="277">
        <v>127630</v>
      </c>
      <c r="B1884" s="275" t="s">
        <v>2193</v>
      </c>
      <c r="C1884" s="275" t="s">
        <v>1931</v>
      </c>
      <c r="D1884" s="275" t="s">
        <v>204</v>
      </c>
    </row>
    <row r="1885" spans="1:4" ht="39" x14ac:dyDescent="0.25">
      <c r="A1885" s="277">
        <v>127792</v>
      </c>
      <c r="B1885" s="275" t="s">
        <v>2194</v>
      </c>
      <c r="C1885" s="275" t="s">
        <v>1900</v>
      </c>
      <c r="D1885" s="275" t="s">
        <v>204</v>
      </c>
    </row>
    <row r="1886" spans="1:4" ht="39" x14ac:dyDescent="0.25">
      <c r="A1886" s="277">
        <v>500923</v>
      </c>
      <c r="B1886" s="275" t="s">
        <v>2195</v>
      </c>
      <c r="C1886" s="275" t="s">
        <v>1900</v>
      </c>
      <c r="D1886" s="275" t="s">
        <v>204</v>
      </c>
    </row>
    <row r="1887" spans="1:4" x14ac:dyDescent="0.25">
      <c r="A1887" s="277">
        <v>127831</v>
      </c>
      <c r="B1887" s="275" t="s">
        <v>2196</v>
      </c>
      <c r="C1887" s="275" t="s">
        <v>1943</v>
      </c>
      <c r="D1887" s="275" t="s">
        <v>204</v>
      </c>
    </row>
    <row r="1888" spans="1:4" ht="26.25" x14ac:dyDescent="0.25">
      <c r="A1888" s="277">
        <v>127665</v>
      </c>
      <c r="B1888" s="275" t="s">
        <v>2197</v>
      </c>
      <c r="C1888" s="275" t="s">
        <v>1917</v>
      </c>
      <c r="D1888" s="275" t="s">
        <v>204</v>
      </c>
    </row>
    <row r="1889" spans="1:4" x14ac:dyDescent="0.25">
      <c r="A1889" s="277">
        <v>127767</v>
      </c>
      <c r="B1889" s="275" t="s">
        <v>2198</v>
      </c>
      <c r="C1889" s="275" t="s">
        <v>1963</v>
      </c>
      <c r="D1889" s="275" t="s">
        <v>204</v>
      </c>
    </row>
    <row r="1890" spans="1:4" x14ac:dyDescent="0.25">
      <c r="A1890" s="277">
        <v>127597</v>
      </c>
      <c r="B1890" s="275" t="s">
        <v>2199</v>
      </c>
      <c r="C1890" s="275" t="s">
        <v>1906</v>
      </c>
      <c r="D1890" s="275" t="s">
        <v>204</v>
      </c>
    </row>
    <row r="1891" spans="1:4" x14ac:dyDescent="0.25">
      <c r="A1891" s="277">
        <v>500526</v>
      </c>
      <c r="B1891" s="275" t="s">
        <v>2200</v>
      </c>
      <c r="C1891" s="275" t="s">
        <v>1908</v>
      </c>
      <c r="D1891" s="275" t="s">
        <v>204</v>
      </c>
    </row>
    <row r="1892" spans="1:4" x14ac:dyDescent="0.25">
      <c r="A1892" s="277">
        <v>127768</v>
      </c>
      <c r="B1892" s="275" t="s">
        <v>2201</v>
      </c>
      <c r="C1892" s="275" t="s">
        <v>1963</v>
      </c>
      <c r="D1892" s="275" t="s">
        <v>204</v>
      </c>
    </row>
    <row r="1893" spans="1:4" ht="39" x14ac:dyDescent="0.25">
      <c r="A1893" s="277">
        <v>127793</v>
      </c>
      <c r="B1893" s="275" t="s">
        <v>2202</v>
      </c>
      <c r="C1893" s="275" t="s">
        <v>1969</v>
      </c>
      <c r="D1893" s="275" t="s">
        <v>204</v>
      </c>
    </row>
    <row r="1894" spans="1:4" ht="39" x14ac:dyDescent="0.25">
      <c r="A1894" s="277">
        <v>127794</v>
      </c>
      <c r="B1894" s="275" t="s">
        <v>2203</v>
      </c>
      <c r="C1894" s="275" t="s">
        <v>1900</v>
      </c>
      <c r="D1894" s="275" t="s">
        <v>204</v>
      </c>
    </row>
    <row r="1895" spans="1:4" x14ac:dyDescent="0.25">
      <c r="A1895" s="277">
        <v>500527</v>
      </c>
      <c r="B1895" s="275" t="s">
        <v>2204</v>
      </c>
      <c r="C1895" s="275" t="s">
        <v>1904</v>
      </c>
      <c r="D1895" s="275" t="s">
        <v>204</v>
      </c>
    </row>
    <row r="1896" spans="1:4" x14ac:dyDescent="0.25">
      <c r="A1896" s="277">
        <v>500528</v>
      </c>
      <c r="B1896" s="275" t="s">
        <v>2205</v>
      </c>
      <c r="C1896" s="275" t="s">
        <v>1925</v>
      </c>
      <c r="D1896" s="275" t="s">
        <v>204</v>
      </c>
    </row>
    <row r="1897" spans="1:4" ht="26.25" x14ac:dyDescent="0.25">
      <c r="A1897" s="277">
        <v>127666</v>
      </c>
      <c r="B1897" s="275" t="s">
        <v>2206</v>
      </c>
      <c r="C1897" s="275" t="s">
        <v>1917</v>
      </c>
      <c r="D1897" s="275" t="s">
        <v>204</v>
      </c>
    </row>
    <row r="1898" spans="1:4" x14ac:dyDescent="0.25">
      <c r="A1898" s="277">
        <v>127920</v>
      </c>
      <c r="B1898" s="275" t="s">
        <v>2207</v>
      </c>
      <c r="C1898" s="275" t="s">
        <v>1922</v>
      </c>
      <c r="D1898" s="275" t="s">
        <v>204</v>
      </c>
    </row>
    <row r="1899" spans="1:4" x14ac:dyDescent="0.25">
      <c r="A1899" s="277">
        <v>127698</v>
      </c>
      <c r="B1899" s="275" t="s">
        <v>2208</v>
      </c>
      <c r="C1899" s="275" t="s">
        <v>1908</v>
      </c>
      <c r="D1899" s="275" t="s">
        <v>204</v>
      </c>
    </row>
    <row r="1900" spans="1:4" x14ac:dyDescent="0.25">
      <c r="A1900" s="277">
        <v>127939</v>
      </c>
      <c r="B1900" s="275" t="s">
        <v>2209</v>
      </c>
      <c r="C1900" s="275" t="s">
        <v>1998</v>
      </c>
      <c r="D1900" s="275" t="s">
        <v>204</v>
      </c>
    </row>
    <row r="1901" spans="1:4" x14ac:dyDescent="0.25">
      <c r="A1901" s="277">
        <v>127598</v>
      </c>
      <c r="B1901" s="275" t="s">
        <v>2210</v>
      </c>
      <c r="C1901" s="275" t="s">
        <v>1906</v>
      </c>
      <c r="D1901" s="275" t="s">
        <v>204</v>
      </c>
    </row>
    <row r="1902" spans="1:4" x14ac:dyDescent="0.25">
      <c r="A1902" s="277">
        <v>127599</v>
      </c>
      <c r="B1902" s="275" t="s">
        <v>2211</v>
      </c>
      <c r="C1902" s="275" t="s">
        <v>1906</v>
      </c>
      <c r="D1902" s="275" t="s">
        <v>204</v>
      </c>
    </row>
    <row r="1903" spans="1:4" x14ac:dyDescent="0.25">
      <c r="A1903" s="277">
        <v>127812</v>
      </c>
      <c r="B1903" s="275" t="s">
        <v>2212</v>
      </c>
      <c r="C1903" s="275" t="s">
        <v>1920</v>
      </c>
      <c r="D1903" s="275" t="s">
        <v>204</v>
      </c>
    </row>
    <row r="1904" spans="1:4" x14ac:dyDescent="0.25">
      <c r="A1904" s="277">
        <v>127832</v>
      </c>
      <c r="B1904" s="275" t="s">
        <v>2213</v>
      </c>
      <c r="C1904" s="275" t="s">
        <v>1943</v>
      </c>
      <c r="D1904" s="275" t="s">
        <v>204</v>
      </c>
    </row>
    <row r="1905" spans="1:4" x14ac:dyDescent="0.25">
      <c r="A1905" s="277">
        <v>127769</v>
      </c>
      <c r="B1905" s="275" t="s">
        <v>2214</v>
      </c>
      <c r="C1905" s="275" t="s">
        <v>1963</v>
      </c>
      <c r="D1905" s="275" t="s">
        <v>204</v>
      </c>
    </row>
    <row r="1906" spans="1:4" x14ac:dyDescent="0.25">
      <c r="A1906" s="277">
        <v>127751</v>
      </c>
      <c r="B1906" s="275" t="s">
        <v>2215</v>
      </c>
      <c r="C1906" s="275" t="s">
        <v>1965</v>
      </c>
      <c r="D1906" s="275" t="s">
        <v>204</v>
      </c>
    </row>
    <row r="1907" spans="1:4" ht="39" x14ac:dyDescent="0.25">
      <c r="A1907" s="277">
        <v>127631</v>
      </c>
      <c r="B1907" s="275" t="s">
        <v>2216</v>
      </c>
      <c r="C1907" s="275" t="s">
        <v>1931</v>
      </c>
      <c r="D1907" s="275" t="s">
        <v>204</v>
      </c>
    </row>
    <row r="1908" spans="1:4" x14ac:dyDescent="0.25">
      <c r="A1908" s="277">
        <v>127740</v>
      </c>
      <c r="B1908" s="275" t="s">
        <v>2217</v>
      </c>
      <c r="C1908" s="275" t="s">
        <v>1902</v>
      </c>
      <c r="D1908" s="275" t="s">
        <v>204</v>
      </c>
    </row>
    <row r="1909" spans="1:4" ht="39" x14ac:dyDescent="0.25">
      <c r="A1909" s="277">
        <v>127795</v>
      </c>
      <c r="B1909" s="275" t="s">
        <v>2218</v>
      </c>
      <c r="C1909" s="275" t="s">
        <v>1969</v>
      </c>
      <c r="D1909" s="275" t="s">
        <v>204</v>
      </c>
    </row>
    <row r="1910" spans="1:4" x14ac:dyDescent="0.25">
      <c r="A1910" s="277">
        <v>127909</v>
      </c>
      <c r="B1910" s="275" t="s">
        <v>2219</v>
      </c>
      <c r="C1910" s="275" t="s">
        <v>1934</v>
      </c>
      <c r="D1910" s="275" t="s">
        <v>204</v>
      </c>
    </row>
    <row r="1911" spans="1:4" ht="39" x14ac:dyDescent="0.25">
      <c r="A1911" s="277">
        <v>127632</v>
      </c>
      <c r="B1911" s="275" t="s">
        <v>2220</v>
      </c>
      <c r="C1911" s="275" t="s">
        <v>1931</v>
      </c>
      <c r="D1911" s="275" t="s">
        <v>204</v>
      </c>
    </row>
    <row r="1912" spans="1:4" x14ac:dyDescent="0.25">
      <c r="A1912" s="277">
        <v>127864</v>
      </c>
      <c r="B1912" s="275" t="s">
        <v>2221</v>
      </c>
      <c r="C1912" s="275" t="s">
        <v>1904</v>
      </c>
      <c r="D1912" s="275" t="s">
        <v>204</v>
      </c>
    </row>
    <row r="1913" spans="1:4" x14ac:dyDescent="0.25">
      <c r="A1913" s="277">
        <v>127442</v>
      </c>
      <c r="B1913" s="275" t="s">
        <v>2222</v>
      </c>
      <c r="C1913" s="275" t="s">
        <v>2223</v>
      </c>
      <c r="D1913" s="275" t="s">
        <v>2425</v>
      </c>
    </row>
    <row r="1914" spans="1:4" x14ac:dyDescent="0.25">
      <c r="A1914" s="277">
        <v>238502</v>
      </c>
      <c r="B1914" s="275" t="s">
        <v>2224</v>
      </c>
      <c r="C1914" s="275" t="s">
        <v>2225</v>
      </c>
      <c r="D1914" s="275" t="s">
        <v>2425</v>
      </c>
    </row>
    <row r="1915" spans="1:4" x14ac:dyDescent="0.25">
      <c r="A1915" s="277">
        <v>127434</v>
      </c>
      <c r="B1915" s="275" t="s">
        <v>2226</v>
      </c>
      <c r="C1915" s="275" t="s">
        <v>2227</v>
      </c>
      <c r="D1915" s="275" t="s">
        <v>2425</v>
      </c>
    </row>
    <row r="1916" spans="1:4" x14ac:dyDescent="0.25">
      <c r="A1916" s="277">
        <v>127443</v>
      </c>
      <c r="B1916" s="275" t="s">
        <v>279</v>
      </c>
      <c r="C1916" s="275" t="s">
        <v>2223</v>
      </c>
      <c r="D1916" s="275" t="s">
        <v>2425</v>
      </c>
    </row>
    <row r="1917" spans="1:4" x14ac:dyDescent="0.25">
      <c r="A1917" s="277">
        <v>127464</v>
      </c>
      <c r="B1917" s="275" t="s">
        <v>2228</v>
      </c>
      <c r="C1917" s="275" t="s">
        <v>2225</v>
      </c>
      <c r="D1917" s="275" t="s">
        <v>2425</v>
      </c>
    </row>
    <row r="1918" spans="1:4" x14ac:dyDescent="0.25">
      <c r="A1918" s="277">
        <v>127465</v>
      </c>
      <c r="B1918" s="275" t="s">
        <v>2229</v>
      </c>
      <c r="C1918" s="275" t="s">
        <v>2225</v>
      </c>
      <c r="D1918" s="275" t="s">
        <v>2425</v>
      </c>
    </row>
    <row r="1919" spans="1:4" x14ac:dyDescent="0.25">
      <c r="A1919" s="277">
        <v>127453</v>
      </c>
      <c r="B1919" s="275" t="s">
        <v>1641</v>
      </c>
      <c r="C1919" s="275" t="s">
        <v>2227</v>
      </c>
      <c r="D1919" s="275" t="s">
        <v>2425</v>
      </c>
    </row>
    <row r="1920" spans="1:4" x14ac:dyDescent="0.25">
      <c r="A1920" s="277">
        <v>127435</v>
      </c>
      <c r="B1920" s="275" t="s">
        <v>2230</v>
      </c>
      <c r="C1920" s="275" t="s">
        <v>2231</v>
      </c>
      <c r="D1920" s="275" t="s">
        <v>2425</v>
      </c>
    </row>
    <row r="1921" spans="1:4" x14ac:dyDescent="0.25">
      <c r="A1921" s="277">
        <v>127454</v>
      </c>
      <c r="B1921" s="275" t="s">
        <v>2232</v>
      </c>
      <c r="C1921" s="275" t="s">
        <v>2227</v>
      </c>
      <c r="D1921" s="275" t="s">
        <v>2425</v>
      </c>
    </row>
    <row r="1922" spans="1:4" x14ac:dyDescent="0.25">
      <c r="A1922" s="277">
        <v>127466</v>
      </c>
      <c r="B1922" s="275" t="s">
        <v>2233</v>
      </c>
      <c r="C1922" s="275" t="s">
        <v>2225</v>
      </c>
      <c r="D1922" s="275" t="s">
        <v>2425</v>
      </c>
    </row>
    <row r="1923" spans="1:4" x14ac:dyDescent="0.25">
      <c r="A1923" s="277">
        <v>127444</v>
      </c>
      <c r="B1923" s="275" t="s">
        <v>2234</v>
      </c>
      <c r="C1923" s="275" t="s">
        <v>2223</v>
      </c>
      <c r="D1923" s="275" t="s">
        <v>2425</v>
      </c>
    </row>
    <row r="1924" spans="1:4" x14ac:dyDescent="0.25">
      <c r="A1924" s="277">
        <v>127445</v>
      </c>
      <c r="B1924" s="275" t="s">
        <v>2235</v>
      </c>
      <c r="C1924" s="275" t="s">
        <v>2236</v>
      </c>
      <c r="D1924" s="275" t="s">
        <v>2425</v>
      </c>
    </row>
    <row r="1925" spans="1:4" x14ac:dyDescent="0.25">
      <c r="A1925" s="277">
        <v>127446</v>
      </c>
      <c r="B1925" s="275" t="s">
        <v>2237</v>
      </c>
      <c r="C1925" s="275" t="s">
        <v>2236</v>
      </c>
      <c r="D1925" s="275" t="s">
        <v>2425</v>
      </c>
    </row>
    <row r="1926" spans="1:4" x14ac:dyDescent="0.25">
      <c r="A1926" s="277">
        <v>127439</v>
      </c>
      <c r="B1926" s="275" t="s">
        <v>2238</v>
      </c>
      <c r="C1926" s="275" t="s">
        <v>2227</v>
      </c>
      <c r="D1926" s="275" t="s">
        <v>2425</v>
      </c>
    </row>
    <row r="1927" spans="1:4" x14ac:dyDescent="0.25">
      <c r="A1927" s="277">
        <v>500402</v>
      </c>
      <c r="B1927" s="275" t="s">
        <v>2239</v>
      </c>
      <c r="C1927" s="275" t="s">
        <v>2236</v>
      </c>
      <c r="D1927" s="275" t="s">
        <v>2425</v>
      </c>
    </row>
    <row r="1928" spans="1:4" x14ac:dyDescent="0.25">
      <c r="A1928" s="277">
        <v>238501</v>
      </c>
      <c r="B1928" s="275" t="s">
        <v>2240</v>
      </c>
      <c r="C1928" s="275" t="s">
        <v>2225</v>
      </c>
      <c r="D1928" s="275" t="s">
        <v>2425</v>
      </c>
    </row>
    <row r="1929" spans="1:4" x14ac:dyDescent="0.25">
      <c r="A1929" s="277">
        <v>127455</v>
      </c>
      <c r="B1929" s="275" t="s">
        <v>2241</v>
      </c>
      <c r="C1929" s="275" t="s">
        <v>2242</v>
      </c>
      <c r="D1929" s="275" t="s">
        <v>2425</v>
      </c>
    </row>
    <row r="1930" spans="1:4" x14ac:dyDescent="0.25">
      <c r="A1930" s="277">
        <v>127456</v>
      </c>
      <c r="B1930" s="275" t="s">
        <v>2243</v>
      </c>
      <c r="C1930" s="275" t="s">
        <v>2225</v>
      </c>
      <c r="D1930" s="275" t="s">
        <v>2425</v>
      </c>
    </row>
    <row r="1931" spans="1:4" x14ac:dyDescent="0.25">
      <c r="A1931" s="277">
        <v>127457</v>
      </c>
      <c r="B1931" s="275" t="s">
        <v>2244</v>
      </c>
      <c r="C1931" s="275" t="s">
        <v>2242</v>
      </c>
      <c r="D1931" s="275" t="s">
        <v>2425</v>
      </c>
    </row>
    <row r="1932" spans="1:4" x14ac:dyDescent="0.25">
      <c r="A1932" s="277">
        <v>127448</v>
      </c>
      <c r="B1932" s="275" t="s">
        <v>2245</v>
      </c>
      <c r="C1932" s="275" t="s">
        <v>2223</v>
      </c>
      <c r="D1932" s="275" t="s">
        <v>2425</v>
      </c>
    </row>
    <row r="1933" spans="1:4" x14ac:dyDescent="0.25">
      <c r="A1933" s="277">
        <v>500401</v>
      </c>
      <c r="B1933" s="275" t="s">
        <v>2246</v>
      </c>
      <c r="C1933" s="275" t="s">
        <v>2227</v>
      </c>
      <c r="D1933" s="275" t="s">
        <v>2425</v>
      </c>
    </row>
    <row r="1934" spans="1:4" x14ac:dyDescent="0.25">
      <c r="A1934" s="277">
        <v>127437</v>
      </c>
      <c r="B1934" s="275" t="s">
        <v>2247</v>
      </c>
      <c r="C1934" s="275" t="s">
        <v>2231</v>
      </c>
      <c r="D1934" s="275" t="s">
        <v>2425</v>
      </c>
    </row>
    <row r="1935" spans="1:4" x14ac:dyDescent="0.25">
      <c r="A1935" s="277">
        <v>127438</v>
      </c>
      <c r="B1935" s="275" t="s">
        <v>2248</v>
      </c>
      <c r="C1935" s="275" t="s">
        <v>2227</v>
      </c>
      <c r="D1935" s="275" t="s">
        <v>2425</v>
      </c>
    </row>
    <row r="1936" spans="1:4" x14ac:dyDescent="0.25">
      <c r="A1936" s="277">
        <v>127449</v>
      </c>
      <c r="B1936" s="275" t="s">
        <v>2249</v>
      </c>
      <c r="C1936" s="275" t="s">
        <v>2223</v>
      </c>
      <c r="D1936" s="275" t="s">
        <v>2425</v>
      </c>
    </row>
    <row r="1937" spans="1:4" x14ac:dyDescent="0.25">
      <c r="A1937" s="277">
        <v>127458</v>
      </c>
      <c r="B1937" s="275" t="s">
        <v>2250</v>
      </c>
      <c r="C1937" s="275" t="s">
        <v>2225</v>
      </c>
      <c r="D1937" s="275" t="s">
        <v>2425</v>
      </c>
    </row>
    <row r="1938" spans="1:4" x14ac:dyDescent="0.25">
      <c r="A1938" s="277">
        <v>127467</v>
      </c>
      <c r="B1938" s="275" t="s">
        <v>1834</v>
      </c>
      <c r="C1938" s="275" t="s">
        <v>2225</v>
      </c>
      <c r="D1938" s="275" t="s">
        <v>2425</v>
      </c>
    </row>
    <row r="1939" spans="1:4" x14ac:dyDescent="0.25">
      <c r="A1939" s="277">
        <v>127450</v>
      </c>
      <c r="B1939" s="275" t="s">
        <v>2251</v>
      </c>
      <c r="C1939" s="275" t="s">
        <v>2223</v>
      </c>
      <c r="D1939" s="275" t="s">
        <v>2425</v>
      </c>
    </row>
    <row r="1940" spans="1:4" x14ac:dyDescent="0.25">
      <c r="A1940" s="277">
        <v>127451</v>
      </c>
      <c r="B1940" s="275" t="s">
        <v>2252</v>
      </c>
      <c r="C1940" s="275" t="s">
        <v>2223</v>
      </c>
      <c r="D1940" s="275" t="s">
        <v>2425</v>
      </c>
    </row>
    <row r="1941" spans="1:4" x14ac:dyDescent="0.25">
      <c r="A1941" s="277">
        <v>127468</v>
      </c>
      <c r="B1941" s="275" t="s">
        <v>2253</v>
      </c>
      <c r="C1941" s="275" t="s">
        <v>2223</v>
      </c>
      <c r="D1941" s="275" t="s">
        <v>2425</v>
      </c>
    </row>
    <row r="1942" spans="1:4" x14ac:dyDescent="0.25">
      <c r="A1942" s="277">
        <v>500403</v>
      </c>
      <c r="B1942" s="275" t="s">
        <v>2254</v>
      </c>
      <c r="C1942" s="275" t="s">
        <v>2223</v>
      </c>
      <c r="D1942" s="275" t="s">
        <v>2425</v>
      </c>
    </row>
    <row r="1943" spans="1:4" x14ac:dyDescent="0.25">
      <c r="A1943" s="277">
        <v>127440</v>
      </c>
      <c r="B1943" s="275" t="s">
        <v>2255</v>
      </c>
      <c r="C1943" s="275" t="s">
        <v>2227</v>
      </c>
      <c r="D1943" s="275" t="s">
        <v>2425</v>
      </c>
    </row>
    <row r="1944" spans="1:4" x14ac:dyDescent="0.25">
      <c r="A1944" s="277">
        <v>127470</v>
      </c>
      <c r="B1944" s="275" t="s">
        <v>2256</v>
      </c>
      <c r="C1944" s="275" t="s">
        <v>2236</v>
      </c>
      <c r="D1944" s="275" t="s">
        <v>2425</v>
      </c>
    </row>
    <row r="1945" spans="1:4" x14ac:dyDescent="0.25">
      <c r="A1945" s="277">
        <v>127471</v>
      </c>
      <c r="B1945" s="275" t="s">
        <v>2257</v>
      </c>
      <c r="C1945" s="275" t="s">
        <v>2236</v>
      </c>
      <c r="D1945" s="275" t="s">
        <v>2425</v>
      </c>
    </row>
    <row r="1946" spans="1:4" x14ac:dyDescent="0.25">
      <c r="A1946" s="277">
        <v>127472</v>
      </c>
      <c r="B1946" s="275" t="s">
        <v>2258</v>
      </c>
      <c r="C1946" s="275" t="s">
        <v>2236</v>
      </c>
      <c r="D1946" s="275" t="s">
        <v>2425</v>
      </c>
    </row>
    <row r="1947" spans="1:4" x14ac:dyDescent="0.25">
      <c r="A1947" s="277">
        <v>127441</v>
      </c>
      <c r="B1947" s="275" t="s">
        <v>2259</v>
      </c>
      <c r="C1947" s="275" t="s">
        <v>2227</v>
      </c>
      <c r="D1947" s="275" t="s">
        <v>2425</v>
      </c>
    </row>
    <row r="1948" spans="1:4" x14ac:dyDescent="0.25">
      <c r="A1948" s="277">
        <v>127473</v>
      </c>
      <c r="B1948" s="275" t="s">
        <v>2260</v>
      </c>
      <c r="C1948" s="275" t="s">
        <v>2225</v>
      </c>
      <c r="D1948" s="275" t="s">
        <v>2425</v>
      </c>
    </row>
    <row r="1949" spans="1:4" x14ac:dyDescent="0.25">
      <c r="A1949" s="277">
        <v>127459</v>
      </c>
      <c r="B1949" s="275" t="s">
        <v>2261</v>
      </c>
      <c r="C1949" s="275" t="s">
        <v>2227</v>
      </c>
      <c r="D1949" s="275" t="s">
        <v>2425</v>
      </c>
    </row>
    <row r="1950" spans="1:4" x14ac:dyDescent="0.25">
      <c r="A1950" s="277">
        <v>127460</v>
      </c>
      <c r="B1950" s="275" t="s">
        <v>2262</v>
      </c>
      <c r="C1950" s="275" t="s">
        <v>2227</v>
      </c>
      <c r="D1950" s="275" t="s">
        <v>2425</v>
      </c>
    </row>
    <row r="1951" spans="1:4" x14ac:dyDescent="0.25">
      <c r="A1951" s="277">
        <v>127461</v>
      </c>
      <c r="B1951" s="275" t="s">
        <v>2263</v>
      </c>
      <c r="C1951" s="275" t="s">
        <v>2227</v>
      </c>
      <c r="D1951" s="275" t="s">
        <v>2425</v>
      </c>
    </row>
    <row r="1952" spans="1:4" x14ac:dyDescent="0.25">
      <c r="A1952" s="277">
        <v>127462</v>
      </c>
      <c r="B1952" s="275" t="s">
        <v>2264</v>
      </c>
      <c r="C1952" s="275" t="s">
        <v>2227</v>
      </c>
      <c r="D1952" s="275" t="s">
        <v>2425</v>
      </c>
    </row>
    <row r="1953" spans="1:4" x14ac:dyDescent="0.25">
      <c r="A1953" s="277">
        <v>127474</v>
      </c>
      <c r="B1953" s="275" t="s">
        <v>2265</v>
      </c>
      <c r="C1953" s="275" t="s">
        <v>2236</v>
      </c>
      <c r="D1953" s="275" t="s">
        <v>2425</v>
      </c>
    </row>
    <row r="1954" spans="1:4" x14ac:dyDescent="0.25">
      <c r="A1954" s="277">
        <v>127452</v>
      </c>
      <c r="B1954" s="275" t="s">
        <v>2266</v>
      </c>
      <c r="C1954" s="275" t="s">
        <v>2223</v>
      </c>
      <c r="D1954" s="275" t="s">
        <v>2425</v>
      </c>
    </row>
    <row r="1955" spans="1:4" x14ac:dyDescent="0.25">
      <c r="A1955" s="277">
        <v>127463</v>
      </c>
      <c r="B1955" s="275" t="s">
        <v>2267</v>
      </c>
      <c r="C1955" s="275" t="s">
        <v>2225</v>
      </c>
      <c r="D1955" s="275" t="s">
        <v>2425</v>
      </c>
    </row>
    <row r="1956" spans="1:4" x14ac:dyDescent="0.25">
      <c r="A1956" s="277">
        <v>127475</v>
      </c>
      <c r="B1956" s="275" t="s">
        <v>2268</v>
      </c>
      <c r="C1956" s="275" t="s">
        <v>2225</v>
      </c>
      <c r="D1956" s="275" t="s">
        <v>2425</v>
      </c>
    </row>
    <row r="1957" spans="1:4" ht="26.25" x14ac:dyDescent="0.25">
      <c r="A1957" s="277">
        <v>128177</v>
      </c>
      <c r="B1957" s="275" t="s">
        <v>2269</v>
      </c>
      <c r="C1957" s="275" t="s">
        <v>2270</v>
      </c>
      <c r="D1957" s="275" t="s">
        <v>207</v>
      </c>
    </row>
    <row r="1958" spans="1:4" ht="26.25" x14ac:dyDescent="0.25">
      <c r="A1958" s="277">
        <v>128173</v>
      </c>
      <c r="B1958" s="275" t="s">
        <v>2271</v>
      </c>
      <c r="C1958" s="275" t="s">
        <v>2272</v>
      </c>
      <c r="D1958" s="275" t="s">
        <v>207</v>
      </c>
    </row>
    <row r="1959" spans="1:4" ht="26.25" x14ac:dyDescent="0.25">
      <c r="A1959" s="277">
        <v>128187</v>
      </c>
      <c r="B1959" s="275" t="s">
        <v>2273</v>
      </c>
      <c r="C1959" s="275" t="s">
        <v>2272</v>
      </c>
      <c r="D1959" s="275" t="s">
        <v>207</v>
      </c>
    </row>
    <row r="1960" spans="1:4" ht="26.25" x14ac:dyDescent="0.25">
      <c r="A1960" s="277">
        <v>128165</v>
      </c>
      <c r="B1960" s="275" t="s">
        <v>2274</v>
      </c>
      <c r="C1960" s="275" t="s">
        <v>2272</v>
      </c>
      <c r="D1960" s="275" t="s">
        <v>207</v>
      </c>
    </row>
    <row r="1961" spans="1:4" ht="26.25" x14ac:dyDescent="0.25">
      <c r="A1961" s="277">
        <v>128190</v>
      </c>
      <c r="B1961" s="275" t="s">
        <v>2275</v>
      </c>
      <c r="C1961" s="275" t="s">
        <v>2276</v>
      </c>
      <c r="D1961" s="275" t="s">
        <v>207</v>
      </c>
    </row>
    <row r="1962" spans="1:4" ht="26.25" x14ac:dyDescent="0.25">
      <c r="A1962" s="277">
        <v>128162</v>
      </c>
      <c r="B1962" s="275" t="s">
        <v>2277</v>
      </c>
      <c r="C1962" s="275" t="s">
        <v>2278</v>
      </c>
      <c r="D1962" s="275" t="s">
        <v>207</v>
      </c>
    </row>
    <row r="1963" spans="1:4" ht="26.25" x14ac:dyDescent="0.25">
      <c r="A1963" s="277">
        <v>128191</v>
      </c>
      <c r="B1963" s="275" t="s">
        <v>2279</v>
      </c>
      <c r="C1963" s="275" t="s">
        <v>2276</v>
      </c>
      <c r="D1963" s="275" t="s">
        <v>207</v>
      </c>
    </row>
    <row r="1964" spans="1:4" ht="26.25" x14ac:dyDescent="0.25">
      <c r="A1964" s="277">
        <v>203506</v>
      </c>
      <c r="B1964" s="275" t="s">
        <v>2280</v>
      </c>
      <c r="C1964" s="275" t="s">
        <v>2272</v>
      </c>
      <c r="D1964" s="275" t="s">
        <v>207</v>
      </c>
    </row>
    <row r="1965" spans="1:4" ht="26.25" x14ac:dyDescent="0.25">
      <c r="A1965" s="277">
        <v>128179</v>
      </c>
      <c r="B1965" s="275" t="s">
        <v>2281</v>
      </c>
      <c r="C1965" s="275" t="s">
        <v>2272</v>
      </c>
      <c r="D1965" s="275" t="s">
        <v>207</v>
      </c>
    </row>
    <row r="1966" spans="1:4" ht="26.25" x14ac:dyDescent="0.25">
      <c r="A1966" s="277">
        <v>128166</v>
      </c>
      <c r="B1966" s="275" t="s">
        <v>2282</v>
      </c>
      <c r="C1966" s="275" t="s">
        <v>2278</v>
      </c>
      <c r="D1966" s="275" t="s">
        <v>207</v>
      </c>
    </row>
    <row r="1967" spans="1:4" ht="26.25" x14ac:dyDescent="0.25">
      <c r="A1967" s="277">
        <v>500699</v>
      </c>
      <c r="B1967" s="275" t="s">
        <v>2283</v>
      </c>
      <c r="C1967" s="275" t="s">
        <v>2276</v>
      </c>
      <c r="D1967" s="275" t="s">
        <v>207</v>
      </c>
    </row>
    <row r="1968" spans="1:4" ht="26.25" x14ac:dyDescent="0.25">
      <c r="A1968" s="277">
        <v>128192</v>
      </c>
      <c r="B1968" s="275" t="s">
        <v>2284</v>
      </c>
      <c r="C1968" s="275" t="s">
        <v>2276</v>
      </c>
      <c r="D1968" s="275" t="s">
        <v>207</v>
      </c>
    </row>
    <row r="1969" spans="1:4" ht="26.25" x14ac:dyDescent="0.25">
      <c r="A1969" s="277">
        <v>203504</v>
      </c>
      <c r="B1969" s="275" t="s">
        <v>2285</v>
      </c>
      <c r="C1969" s="275" t="s">
        <v>2286</v>
      </c>
      <c r="D1969" s="275" t="s">
        <v>207</v>
      </c>
    </row>
    <row r="1970" spans="1:4" ht="26.25" x14ac:dyDescent="0.25">
      <c r="A1970" s="277">
        <v>128194</v>
      </c>
      <c r="B1970" s="275" t="s">
        <v>2287</v>
      </c>
      <c r="C1970" s="275" t="s">
        <v>2276</v>
      </c>
      <c r="D1970" s="275" t="s">
        <v>207</v>
      </c>
    </row>
    <row r="1971" spans="1:4" ht="26.25" x14ac:dyDescent="0.25">
      <c r="A1971" s="277">
        <v>128167</v>
      </c>
      <c r="B1971" s="275" t="s">
        <v>2288</v>
      </c>
      <c r="C1971" s="275" t="s">
        <v>2272</v>
      </c>
      <c r="D1971" s="275" t="s">
        <v>207</v>
      </c>
    </row>
    <row r="1972" spans="1:4" ht="26.25" x14ac:dyDescent="0.25">
      <c r="A1972" s="277">
        <v>128168</v>
      </c>
      <c r="B1972" s="275" t="s">
        <v>2289</v>
      </c>
      <c r="C1972" s="275" t="s">
        <v>2278</v>
      </c>
      <c r="D1972" s="275" t="s">
        <v>207</v>
      </c>
    </row>
    <row r="1973" spans="1:4" ht="26.25" x14ac:dyDescent="0.25">
      <c r="A1973" s="277">
        <v>128169</v>
      </c>
      <c r="B1973" s="275" t="s">
        <v>2290</v>
      </c>
      <c r="C1973" s="275" t="s">
        <v>2272</v>
      </c>
      <c r="D1973" s="275" t="s">
        <v>207</v>
      </c>
    </row>
    <row r="1974" spans="1:4" ht="26.25" x14ac:dyDescent="0.25">
      <c r="A1974" s="277">
        <v>128180</v>
      </c>
      <c r="B1974" s="275" t="s">
        <v>2291</v>
      </c>
      <c r="C1974" s="275" t="s">
        <v>2286</v>
      </c>
      <c r="D1974" s="275" t="s">
        <v>207</v>
      </c>
    </row>
    <row r="1975" spans="1:4" ht="26.25" x14ac:dyDescent="0.25">
      <c r="A1975" s="277">
        <v>128181</v>
      </c>
      <c r="B1975" s="275" t="s">
        <v>2292</v>
      </c>
      <c r="C1975" s="275" t="s">
        <v>2286</v>
      </c>
      <c r="D1975" s="275" t="s">
        <v>207</v>
      </c>
    </row>
    <row r="1976" spans="1:4" ht="26.25" x14ac:dyDescent="0.25">
      <c r="A1976" s="277">
        <v>128195</v>
      </c>
      <c r="B1976" s="275" t="s">
        <v>2293</v>
      </c>
      <c r="C1976" s="275" t="s">
        <v>2276</v>
      </c>
      <c r="D1976" s="275" t="s">
        <v>207</v>
      </c>
    </row>
    <row r="1977" spans="1:4" ht="26.25" x14ac:dyDescent="0.25">
      <c r="A1977" s="277">
        <v>128170</v>
      </c>
      <c r="B1977" s="275" t="s">
        <v>749</v>
      </c>
      <c r="C1977" s="275" t="s">
        <v>2272</v>
      </c>
      <c r="D1977" s="275" t="s">
        <v>207</v>
      </c>
    </row>
    <row r="1978" spans="1:4" ht="26.25" x14ac:dyDescent="0.25">
      <c r="A1978" s="277">
        <v>128171</v>
      </c>
      <c r="B1978" s="275" t="s">
        <v>2294</v>
      </c>
      <c r="C1978" s="275" t="s">
        <v>2272</v>
      </c>
      <c r="D1978" s="275" t="s">
        <v>207</v>
      </c>
    </row>
    <row r="1979" spans="1:4" ht="26.25" x14ac:dyDescent="0.25">
      <c r="A1979" s="277">
        <v>128196</v>
      </c>
      <c r="B1979" s="275" t="s">
        <v>2295</v>
      </c>
      <c r="C1979" s="275" t="s">
        <v>2276</v>
      </c>
      <c r="D1979" s="275" t="s">
        <v>207</v>
      </c>
    </row>
    <row r="1980" spans="1:4" ht="26.25" x14ac:dyDescent="0.25">
      <c r="A1980" s="277">
        <v>128182</v>
      </c>
      <c r="B1980" s="275" t="s">
        <v>2296</v>
      </c>
      <c r="C1980" s="275" t="s">
        <v>2286</v>
      </c>
      <c r="D1980" s="275" t="s">
        <v>207</v>
      </c>
    </row>
    <row r="1981" spans="1:4" ht="26.25" x14ac:dyDescent="0.25">
      <c r="A1981" s="277">
        <v>128183</v>
      </c>
      <c r="B1981" s="275" t="s">
        <v>2297</v>
      </c>
      <c r="C1981" s="275" t="s">
        <v>2286</v>
      </c>
      <c r="D1981" s="275" t="s">
        <v>207</v>
      </c>
    </row>
    <row r="1982" spans="1:4" ht="26.25" x14ac:dyDescent="0.25">
      <c r="A1982" s="277">
        <v>203501</v>
      </c>
      <c r="B1982" s="275" t="s">
        <v>2298</v>
      </c>
      <c r="C1982" s="275" t="s">
        <v>2272</v>
      </c>
      <c r="D1982" s="275" t="s">
        <v>207</v>
      </c>
    </row>
    <row r="1983" spans="1:4" ht="26.25" x14ac:dyDescent="0.25">
      <c r="A1983" s="277">
        <v>128200</v>
      </c>
      <c r="B1983" s="275" t="s">
        <v>2299</v>
      </c>
      <c r="C1983" s="275" t="s">
        <v>2276</v>
      </c>
      <c r="D1983" s="275" t="s">
        <v>207</v>
      </c>
    </row>
    <row r="1984" spans="1:4" ht="26.25" x14ac:dyDescent="0.25">
      <c r="A1984" s="277">
        <v>128197</v>
      </c>
      <c r="B1984" s="275" t="s">
        <v>2300</v>
      </c>
      <c r="C1984" s="275" t="s">
        <v>2276</v>
      </c>
      <c r="D1984" s="275" t="s">
        <v>207</v>
      </c>
    </row>
    <row r="1985" spans="1:4" ht="26.25" x14ac:dyDescent="0.25">
      <c r="A1985" s="277">
        <v>128198</v>
      </c>
      <c r="B1985" s="275" t="s">
        <v>2301</v>
      </c>
      <c r="C1985" s="275" t="s">
        <v>2276</v>
      </c>
      <c r="D1985" s="275" t="s">
        <v>207</v>
      </c>
    </row>
    <row r="1986" spans="1:4" ht="26.25" x14ac:dyDescent="0.25">
      <c r="A1986" s="277">
        <v>128172</v>
      </c>
      <c r="B1986" s="275" t="s">
        <v>2302</v>
      </c>
      <c r="C1986" s="275" t="s">
        <v>2272</v>
      </c>
      <c r="D1986" s="275" t="s">
        <v>207</v>
      </c>
    </row>
    <row r="1987" spans="1:4" ht="26.25" x14ac:dyDescent="0.25">
      <c r="A1987" s="277">
        <v>128199</v>
      </c>
      <c r="B1987" s="275" t="s">
        <v>2303</v>
      </c>
      <c r="C1987" s="275" t="s">
        <v>2276</v>
      </c>
      <c r="D1987" s="275" t="s">
        <v>207</v>
      </c>
    </row>
    <row r="1988" spans="1:4" ht="26.25" x14ac:dyDescent="0.25">
      <c r="A1988" s="277">
        <v>500700</v>
      </c>
      <c r="B1988" s="275" t="s">
        <v>2304</v>
      </c>
      <c r="C1988" s="275" t="s">
        <v>2286</v>
      </c>
      <c r="D1988" s="275" t="s">
        <v>207</v>
      </c>
    </row>
    <row r="1989" spans="1:4" ht="26.25" x14ac:dyDescent="0.25">
      <c r="A1989" s="277">
        <v>128174</v>
      </c>
      <c r="B1989" s="275" t="s">
        <v>2305</v>
      </c>
      <c r="C1989" s="275" t="s">
        <v>2278</v>
      </c>
      <c r="D1989" s="275" t="s">
        <v>207</v>
      </c>
    </row>
    <row r="1990" spans="1:4" ht="26.25" x14ac:dyDescent="0.25">
      <c r="A1990" s="277">
        <v>128184</v>
      </c>
      <c r="B1990" s="275" t="s">
        <v>2306</v>
      </c>
      <c r="C1990" s="275" t="s">
        <v>2286</v>
      </c>
      <c r="D1990" s="275" t="s">
        <v>207</v>
      </c>
    </row>
    <row r="1991" spans="1:4" ht="26.25" x14ac:dyDescent="0.25">
      <c r="A1991" s="277">
        <v>128178</v>
      </c>
      <c r="B1991" s="275" t="s">
        <v>2307</v>
      </c>
      <c r="C1991" s="275" t="s">
        <v>2286</v>
      </c>
      <c r="D1991" s="275" t="s">
        <v>207</v>
      </c>
    </row>
    <row r="1992" spans="1:4" ht="26.25" x14ac:dyDescent="0.25">
      <c r="A1992" s="277">
        <v>203502</v>
      </c>
      <c r="B1992" s="275" t="s">
        <v>2308</v>
      </c>
      <c r="C1992" s="275" t="s">
        <v>2272</v>
      </c>
      <c r="D1992" s="275" t="s">
        <v>207</v>
      </c>
    </row>
    <row r="1993" spans="1:4" ht="26.25" x14ac:dyDescent="0.25">
      <c r="A1993" s="277">
        <v>500701</v>
      </c>
      <c r="B1993" s="275" t="s">
        <v>2309</v>
      </c>
      <c r="C1993" s="275" t="s">
        <v>2278</v>
      </c>
      <c r="D1993" s="275" t="s">
        <v>207</v>
      </c>
    </row>
    <row r="1994" spans="1:4" ht="26.25" x14ac:dyDescent="0.25">
      <c r="A1994" s="277">
        <v>128203</v>
      </c>
      <c r="B1994" s="275" t="s">
        <v>2310</v>
      </c>
      <c r="C1994" s="275" t="s">
        <v>2276</v>
      </c>
      <c r="D1994" s="275" t="s">
        <v>207</v>
      </c>
    </row>
    <row r="1995" spans="1:4" ht="26.25" x14ac:dyDescent="0.25">
      <c r="A1995" s="277">
        <v>128164</v>
      </c>
      <c r="B1995" s="275" t="s">
        <v>2311</v>
      </c>
      <c r="C1995" s="275" t="s">
        <v>2270</v>
      </c>
      <c r="D1995" s="275" t="s">
        <v>207</v>
      </c>
    </row>
    <row r="1996" spans="1:4" ht="26.25" x14ac:dyDescent="0.25">
      <c r="A1996" s="277">
        <v>203508</v>
      </c>
      <c r="B1996" s="275" t="s">
        <v>2312</v>
      </c>
      <c r="C1996" s="275" t="s">
        <v>2270</v>
      </c>
      <c r="D1996" s="275" t="s">
        <v>207</v>
      </c>
    </row>
    <row r="1997" spans="1:4" ht="26.25" x14ac:dyDescent="0.25">
      <c r="A1997" s="277">
        <v>128188</v>
      </c>
      <c r="B1997" s="275" t="s">
        <v>2313</v>
      </c>
      <c r="C1997" s="275" t="s">
        <v>2286</v>
      </c>
      <c r="D1997" s="275" t="s">
        <v>207</v>
      </c>
    </row>
    <row r="1998" spans="1:4" ht="26.25" x14ac:dyDescent="0.25">
      <c r="A1998" s="277">
        <v>128201</v>
      </c>
      <c r="B1998" s="275" t="s">
        <v>2314</v>
      </c>
      <c r="C1998" s="275" t="s">
        <v>2276</v>
      </c>
      <c r="D1998" s="275" t="s">
        <v>207</v>
      </c>
    </row>
    <row r="1999" spans="1:4" ht="26.25" x14ac:dyDescent="0.25">
      <c r="A1999" s="277">
        <v>128186</v>
      </c>
      <c r="B1999" s="275" t="s">
        <v>2315</v>
      </c>
      <c r="C1999" s="275" t="s">
        <v>2286</v>
      </c>
      <c r="D1999" s="275" t="s">
        <v>207</v>
      </c>
    </row>
    <row r="2000" spans="1:4" ht="26.25" x14ac:dyDescent="0.25">
      <c r="A2000" s="277">
        <v>128175</v>
      </c>
      <c r="B2000" s="275" t="s">
        <v>846</v>
      </c>
      <c r="C2000" s="275" t="s">
        <v>2272</v>
      </c>
      <c r="D2000" s="275" t="s">
        <v>207</v>
      </c>
    </row>
    <row r="2001" spans="1:4" ht="26.25" x14ac:dyDescent="0.25">
      <c r="A2001" s="277">
        <v>128189</v>
      </c>
      <c r="B2001" s="275" t="s">
        <v>2316</v>
      </c>
      <c r="C2001" s="275" t="s">
        <v>2276</v>
      </c>
      <c r="D2001" s="275" t="s">
        <v>207</v>
      </c>
    </row>
    <row r="2002" spans="1:4" ht="26.25" x14ac:dyDescent="0.25">
      <c r="A2002" s="277">
        <v>128176</v>
      </c>
      <c r="B2002" s="275" t="s">
        <v>2317</v>
      </c>
      <c r="C2002" s="275" t="s">
        <v>2272</v>
      </c>
      <c r="D2002" s="275" t="s">
        <v>207</v>
      </c>
    </row>
    <row r="2003" spans="1:4" ht="26.25" x14ac:dyDescent="0.25">
      <c r="A2003" s="277">
        <v>128202</v>
      </c>
      <c r="B2003" s="275" t="s">
        <v>2318</v>
      </c>
      <c r="C2003" s="275" t="s">
        <v>2276</v>
      </c>
      <c r="D2003" s="275" t="s">
        <v>207</v>
      </c>
    </row>
    <row r="2004" spans="1:4" ht="26.25" x14ac:dyDescent="0.25">
      <c r="A2004" s="277">
        <v>203507</v>
      </c>
      <c r="B2004" s="275" t="s">
        <v>2319</v>
      </c>
      <c r="C2004" s="275" t="s">
        <v>2278</v>
      </c>
      <c r="D2004" s="275" t="s">
        <v>207</v>
      </c>
    </row>
    <row r="2005" spans="1:4" ht="26.25" x14ac:dyDescent="0.25">
      <c r="A2005" s="277">
        <v>203505</v>
      </c>
      <c r="B2005" s="275" t="s">
        <v>1880</v>
      </c>
      <c r="C2005" s="275" t="s">
        <v>2272</v>
      </c>
      <c r="D2005" s="275" t="s">
        <v>207</v>
      </c>
    </row>
    <row r="2006" spans="1:4" ht="26.25" x14ac:dyDescent="0.25">
      <c r="A2006" s="277">
        <v>128238</v>
      </c>
      <c r="B2006" s="275" t="s">
        <v>2320</v>
      </c>
      <c r="C2006" s="275" t="s">
        <v>2321</v>
      </c>
      <c r="D2006" s="275" t="s">
        <v>198</v>
      </c>
    </row>
    <row r="2007" spans="1:4" ht="26.25" x14ac:dyDescent="0.25">
      <c r="A2007" s="277">
        <v>128239</v>
      </c>
      <c r="B2007" s="275" t="s">
        <v>2322</v>
      </c>
      <c r="C2007" s="275" t="s">
        <v>2323</v>
      </c>
      <c r="D2007" s="275" t="s">
        <v>198</v>
      </c>
    </row>
    <row r="2008" spans="1:4" ht="26.25" x14ac:dyDescent="0.25">
      <c r="A2008" s="277">
        <v>128240</v>
      </c>
      <c r="B2008" s="275" t="s">
        <v>2324</v>
      </c>
      <c r="C2008" s="275" t="s">
        <v>2323</v>
      </c>
      <c r="D2008" s="275" t="s">
        <v>198</v>
      </c>
    </row>
    <row r="2009" spans="1:4" ht="26.25" x14ac:dyDescent="0.25">
      <c r="A2009" s="277">
        <v>128204</v>
      </c>
      <c r="B2009" s="275" t="s">
        <v>2325</v>
      </c>
      <c r="C2009" s="275" t="s">
        <v>2326</v>
      </c>
      <c r="D2009" s="275" t="s">
        <v>198</v>
      </c>
    </row>
    <row r="2010" spans="1:4" ht="26.25" x14ac:dyDescent="0.25">
      <c r="A2010" s="277">
        <v>128219</v>
      </c>
      <c r="B2010" s="275" t="s">
        <v>2327</v>
      </c>
      <c r="C2010" s="275" t="s">
        <v>2328</v>
      </c>
      <c r="D2010" s="275" t="s">
        <v>198</v>
      </c>
    </row>
    <row r="2011" spans="1:4" ht="26.25" x14ac:dyDescent="0.25">
      <c r="A2011" s="277">
        <v>128205</v>
      </c>
      <c r="B2011" s="275" t="s">
        <v>2329</v>
      </c>
      <c r="C2011" s="275" t="s">
        <v>2326</v>
      </c>
      <c r="D2011" s="275" t="s">
        <v>198</v>
      </c>
    </row>
    <row r="2012" spans="1:4" ht="26.25" x14ac:dyDescent="0.25">
      <c r="A2012" s="277">
        <v>128241</v>
      </c>
      <c r="B2012" s="275" t="s">
        <v>2330</v>
      </c>
      <c r="C2012" s="275" t="s">
        <v>2323</v>
      </c>
      <c r="D2012" s="275" t="s">
        <v>198</v>
      </c>
    </row>
    <row r="2013" spans="1:4" ht="26.25" x14ac:dyDescent="0.25">
      <c r="A2013" s="277">
        <v>128220</v>
      </c>
      <c r="B2013" s="275" t="s">
        <v>2331</v>
      </c>
      <c r="C2013" s="275" t="s">
        <v>2328</v>
      </c>
      <c r="D2013" s="275" t="s">
        <v>198</v>
      </c>
    </row>
    <row r="2014" spans="1:4" ht="26.25" x14ac:dyDescent="0.25">
      <c r="A2014" s="277">
        <v>128242</v>
      </c>
      <c r="B2014" s="275" t="s">
        <v>2332</v>
      </c>
      <c r="C2014" s="275" t="s">
        <v>2323</v>
      </c>
      <c r="D2014" s="275" t="s">
        <v>198</v>
      </c>
    </row>
    <row r="2015" spans="1:4" ht="26.25" x14ac:dyDescent="0.25">
      <c r="A2015" s="277">
        <v>128221</v>
      </c>
      <c r="B2015" s="275" t="s">
        <v>1631</v>
      </c>
      <c r="C2015" s="275" t="s">
        <v>2326</v>
      </c>
      <c r="D2015" s="275" t="s">
        <v>198</v>
      </c>
    </row>
    <row r="2016" spans="1:4" ht="26.25" x14ac:dyDescent="0.25">
      <c r="A2016" s="277">
        <v>128222</v>
      </c>
      <c r="B2016" s="275" t="s">
        <v>2333</v>
      </c>
      <c r="C2016" s="275" t="s">
        <v>2328</v>
      </c>
      <c r="D2016" s="275" t="s">
        <v>198</v>
      </c>
    </row>
    <row r="2017" spans="1:4" ht="26.25" x14ac:dyDescent="0.25">
      <c r="A2017" s="277">
        <v>128223</v>
      </c>
      <c r="B2017" s="275" t="s">
        <v>2334</v>
      </c>
      <c r="C2017" s="275" t="s">
        <v>2328</v>
      </c>
      <c r="D2017" s="275" t="s">
        <v>198</v>
      </c>
    </row>
    <row r="2018" spans="1:4" ht="26.25" x14ac:dyDescent="0.25">
      <c r="A2018" s="277">
        <v>128206</v>
      </c>
      <c r="B2018" s="275" t="s">
        <v>2335</v>
      </c>
      <c r="C2018" s="275" t="s">
        <v>2321</v>
      </c>
      <c r="D2018" s="275" t="s">
        <v>198</v>
      </c>
    </row>
    <row r="2019" spans="1:4" ht="26.25" x14ac:dyDescent="0.25">
      <c r="A2019" s="277">
        <v>128243</v>
      </c>
      <c r="B2019" s="275" t="s">
        <v>2336</v>
      </c>
      <c r="C2019" s="275" t="s">
        <v>2323</v>
      </c>
      <c r="D2019" s="275" t="s">
        <v>198</v>
      </c>
    </row>
    <row r="2020" spans="1:4" ht="26.25" x14ac:dyDescent="0.25">
      <c r="A2020" s="277">
        <v>128244</v>
      </c>
      <c r="B2020" s="275" t="s">
        <v>2012</v>
      </c>
      <c r="C2020" s="275" t="s">
        <v>2323</v>
      </c>
      <c r="D2020" s="275" t="s">
        <v>198</v>
      </c>
    </row>
    <row r="2021" spans="1:4" ht="26.25" x14ac:dyDescent="0.25">
      <c r="A2021" s="277">
        <v>128224</v>
      </c>
      <c r="B2021" s="275" t="s">
        <v>2337</v>
      </c>
      <c r="C2021" s="275" t="s">
        <v>2328</v>
      </c>
      <c r="D2021" s="275" t="s">
        <v>198</v>
      </c>
    </row>
    <row r="2022" spans="1:4" ht="26.25" x14ac:dyDescent="0.25">
      <c r="A2022" s="277">
        <v>128225</v>
      </c>
      <c r="B2022" s="275" t="s">
        <v>2338</v>
      </c>
      <c r="C2022" s="275" t="s">
        <v>2328</v>
      </c>
      <c r="D2022" s="275" t="s">
        <v>198</v>
      </c>
    </row>
    <row r="2023" spans="1:4" ht="26.25" x14ac:dyDescent="0.25">
      <c r="A2023" s="277">
        <v>128245</v>
      </c>
      <c r="B2023" s="275" t="s">
        <v>2339</v>
      </c>
      <c r="C2023" s="275" t="s">
        <v>2323</v>
      </c>
      <c r="D2023" s="275" t="s">
        <v>198</v>
      </c>
    </row>
    <row r="2024" spans="1:4" ht="26.25" x14ac:dyDescent="0.25">
      <c r="A2024" s="277">
        <v>128207</v>
      </c>
      <c r="B2024" s="275" t="s">
        <v>2340</v>
      </c>
      <c r="C2024" s="275" t="s">
        <v>2326</v>
      </c>
      <c r="D2024" s="275" t="s">
        <v>198</v>
      </c>
    </row>
    <row r="2025" spans="1:4" ht="26.25" x14ac:dyDescent="0.25">
      <c r="A2025" s="277">
        <v>128208</v>
      </c>
      <c r="B2025" s="275" t="s">
        <v>2041</v>
      </c>
      <c r="C2025" s="275" t="s">
        <v>2326</v>
      </c>
      <c r="D2025" s="275" t="s">
        <v>198</v>
      </c>
    </row>
    <row r="2026" spans="1:4" ht="26.25" x14ac:dyDescent="0.25">
      <c r="A2026" s="277">
        <v>128226</v>
      </c>
      <c r="B2026" s="275" t="s">
        <v>2341</v>
      </c>
      <c r="C2026" s="275" t="s">
        <v>2326</v>
      </c>
      <c r="D2026" s="275" t="s">
        <v>198</v>
      </c>
    </row>
    <row r="2027" spans="1:4" ht="26.25" x14ac:dyDescent="0.25">
      <c r="A2027" s="277">
        <v>128209</v>
      </c>
      <c r="B2027" s="275" t="s">
        <v>2342</v>
      </c>
      <c r="C2027" s="275" t="s">
        <v>2321</v>
      </c>
      <c r="D2027" s="275" t="s">
        <v>198</v>
      </c>
    </row>
    <row r="2028" spans="1:4" ht="26.25" x14ac:dyDescent="0.25">
      <c r="A2028" s="277">
        <v>128246</v>
      </c>
      <c r="B2028" s="275" t="s">
        <v>2343</v>
      </c>
      <c r="C2028" s="275" t="s">
        <v>2321</v>
      </c>
      <c r="D2028" s="275" t="s">
        <v>198</v>
      </c>
    </row>
    <row r="2029" spans="1:4" ht="26.25" x14ac:dyDescent="0.25">
      <c r="A2029" s="277">
        <v>128210</v>
      </c>
      <c r="B2029" s="275" t="s">
        <v>2344</v>
      </c>
      <c r="C2029" s="275" t="s">
        <v>2326</v>
      </c>
      <c r="D2029" s="275" t="s">
        <v>198</v>
      </c>
    </row>
    <row r="2030" spans="1:4" ht="26.25" x14ac:dyDescent="0.25">
      <c r="A2030" s="277">
        <v>128227</v>
      </c>
      <c r="B2030" s="275" t="s">
        <v>2345</v>
      </c>
      <c r="C2030" s="275" t="s">
        <v>2328</v>
      </c>
      <c r="D2030" s="275" t="s">
        <v>198</v>
      </c>
    </row>
    <row r="2031" spans="1:4" ht="26.25" x14ac:dyDescent="0.25">
      <c r="A2031" s="277">
        <v>500750</v>
      </c>
      <c r="B2031" s="275" t="s">
        <v>2346</v>
      </c>
      <c r="C2031" s="275" t="s">
        <v>2328</v>
      </c>
      <c r="D2031" s="275" t="s">
        <v>198</v>
      </c>
    </row>
    <row r="2032" spans="1:4" ht="26.25" x14ac:dyDescent="0.25">
      <c r="A2032" s="277">
        <v>128228</v>
      </c>
      <c r="B2032" s="275" t="s">
        <v>1390</v>
      </c>
      <c r="C2032" s="275" t="s">
        <v>2328</v>
      </c>
      <c r="D2032" s="275" t="s">
        <v>198</v>
      </c>
    </row>
    <row r="2033" spans="1:4" ht="26.25" x14ac:dyDescent="0.25">
      <c r="A2033" s="277">
        <v>128211</v>
      </c>
      <c r="B2033" s="275" t="s">
        <v>2347</v>
      </c>
      <c r="C2033" s="275" t="s">
        <v>2321</v>
      </c>
      <c r="D2033" s="275" t="s">
        <v>198</v>
      </c>
    </row>
    <row r="2034" spans="1:4" ht="26.25" x14ac:dyDescent="0.25">
      <c r="A2034" s="277">
        <v>500753</v>
      </c>
      <c r="B2034" s="275" t="s">
        <v>2347</v>
      </c>
      <c r="C2034" s="275" t="s">
        <v>2321</v>
      </c>
      <c r="D2034" s="275" t="s">
        <v>198</v>
      </c>
    </row>
    <row r="2035" spans="1:4" ht="26.25" x14ac:dyDescent="0.25">
      <c r="A2035" s="277">
        <v>128247</v>
      </c>
      <c r="B2035" s="275" t="s">
        <v>2348</v>
      </c>
      <c r="C2035" s="275" t="s">
        <v>2323</v>
      </c>
      <c r="D2035" s="275" t="s">
        <v>198</v>
      </c>
    </row>
    <row r="2036" spans="1:4" ht="26.25" x14ac:dyDescent="0.25">
      <c r="A2036" s="277">
        <v>128229</v>
      </c>
      <c r="B2036" s="275" t="s">
        <v>2349</v>
      </c>
      <c r="C2036" s="275" t="s">
        <v>2328</v>
      </c>
      <c r="D2036" s="275" t="s">
        <v>198</v>
      </c>
    </row>
    <row r="2037" spans="1:4" ht="26.25" x14ac:dyDescent="0.25">
      <c r="A2037" s="277">
        <v>128248</v>
      </c>
      <c r="B2037" s="275" t="s">
        <v>2350</v>
      </c>
      <c r="C2037" s="275" t="s">
        <v>2323</v>
      </c>
      <c r="D2037" s="275" t="s">
        <v>198</v>
      </c>
    </row>
    <row r="2038" spans="1:4" ht="26.25" x14ac:dyDescent="0.25">
      <c r="A2038" s="277">
        <v>128249</v>
      </c>
      <c r="B2038" s="275" t="s">
        <v>2351</v>
      </c>
      <c r="C2038" s="275" t="s">
        <v>2323</v>
      </c>
      <c r="D2038" s="275" t="s">
        <v>198</v>
      </c>
    </row>
    <row r="2039" spans="1:4" ht="26.25" x14ac:dyDescent="0.25">
      <c r="A2039" s="277">
        <v>128250</v>
      </c>
      <c r="B2039" s="275" t="s">
        <v>566</v>
      </c>
      <c r="C2039" s="275" t="s">
        <v>2323</v>
      </c>
      <c r="D2039" s="275" t="s">
        <v>198</v>
      </c>
    </row>
    <row r="2040" spans="1:4" ht="26.25" x14ac:dyDescent="0.25">
      <c r="A2040" s="277">
        <v>128251</v>
      </c>
      <c r="B2040" s="275" t="s">
        <v>2352</v>
      </c>
      <c r="C2040" s="275" t="s">
        <v>2321</v>
      </c>
      <c r="D2040" s="275" t="s">
        <v>198</v>
      </c>
    </row>
    <row r="2041" spans="1:4" ht="26.25" x14ac:dyDescent="0.25">
      <c r="A2041" s="277">
        <v>128252</v>
      </c>
      <c r="B2041" s="275" t="s">
        <v>2353</v>
      </c>
      <c r="C2041" s="275" t="s">
        <v>2321</v>
      </c>
      <c r="D2041" s="275" t="s">
        <v>198</v>
      </c>
    </row>
    <row r="2042" spans="1:4" ht="26.25" x14ac:dyDescent="0.25">
      <c r="A2042" s="277">
        <v>500752</v>
      </c>
      <c r="B2042" s="275" t="s">
        <v>2354</v>
      </c>
      <c r="C2042" s="275" t="s">
        <v>2321</v>
      </c>
      <c r="D2042" s="275" t="s">
        <v>198</v>
      </c>
    </row>
    <row r="2043" spans="1:4" ht="26.25" x14ac:dyDescent="0.25">
      <c r="A2043" s="277">
        <v>128230</v>
      </c>
      <c r="B2043" s="275" t="s">
        <v>2355</v>
      </c>
      <c r="C2043" s="275" t="s">
        <v>2326</v>
      </c>
      <c r="D2043" s="275" t="s">
        <v>198</v>
      </c>
    </row>
    <row r="2044" spans="1:4" ht="26.25" x14ac:dyDescent="0.25">
      <c r="A2044" s="277">
        <v>128212</v>
      </c>
      <c r="B2044" s="275" t="s">
        <v>2356</v>
      </c>
      <c r="C2044" s="275" t="s">
        <v>2321</v>
      </c>
      <c r="D2044" s="275" t="s">
        <v>198</v>
      </c>
    </row>
    <row r="2045" spans="1:4" ht="26.25" x14ac:dyDescent="0.25">
      <c r="A2045" s="277">
        <v>128231</v>
      </c>
      <c r="B2045" s="275" t="s">
        <v>2357</v>
      </c>
      <c r="C2045" s="275" t="s">
        <v>2328</v>
      </c>
      <c r="D2045" s="275" t="s">
        <v>198</v>
      </c>
    </row>
    <row r="2046" spans="1:4" ht="26.25" x14ac:dyDescent="0.25">
      <c r="A2046" s="277">
        <v>128213</v>
      </c>
      <c r="B2046" s="275" t="s">
        <v>357</v>
      </c>
      <c r="C2046" s="275" t="s">
        <v>2321</v>
      </c>
      <c r="D2046" s="275" t="s">
        <v>198</v>
      </c>
    </row>
    <row r="2047" spans="1:4" ht="26.25" x14ac:dyDescent="0.25">
      <c r="A2047" s="277">
        <v>128214</v>
      </c>
      <c r="B2047" s="275" t="s">
        <v>2358</v>
      </c>
      <c r="C2047" s="275" t="s">
        <v>2326</v>
      </c>
      <c r="D2047" s="275" t="s">
        <v>198</v>
      </c>
    </row>
    <row r="2048" spans="1:4" ht="26.25" x14ac:dyDescent="0.25">
      <c r="A2048" s="277">
        <v>128253</v>
      </c>
      <c r="B2048" s="275" t="s">
        <v>292</v>
      </c>
      <c r="C2048" s="275" t="s">
        <v>2323</v>
      </c>
      <c r="D2048" s="275" t="s">
        <v>198</v>
      </c>
    </row>
    <row r="2049" spans="1:4" ht="26.25" x14ac:dyDescent="0.25">
      <c r="A2049" s="277">
        <v>128254</v>
      </c>
      <c r="B2049" s="275" t="s">
        <v>2359</v>
      </c>
      <c r="C2049" s="275" t="s">
        <v>2323</v>
      </c>
      <c r="D2049" s="275" t="s">
        <v>198</v>
      </c>
    </row>
    <row r="2050" spans="1:4" ht="26.25" x14ac:dyDescent="0.25">
      <c r="A2050" s="277">
        <v>128232</v>
      </c>
      <c r="B2050" s="275" t="s">
        <v>2360</v>
      </c>
      <c r="C2050" s="275" t="s">
        <v>2328</v>
      </c>
      <c r="D2050" s="275" t="s">
        <v>198</v>
      </c>
    </row>
    <row r="2051" spans="1:4" ht="26.25" x14ac:dyDescent="0.25">
      <c r="A2051" s="277">
        <v>128255</v>
      </c>
      <c r="B2051" s="275" t="s">
        <v>2361</v>
      </c>
      <c r="C2051" s="275" t="s">
        <v>2323</v>
      </c>
      <c r="D2051" s="275" t="s">
        <v>198</v>
      </c>
    </row>
    <row r="2052" spans="1:4" ht="26.25" x14ac:dyDescent="0.25">
      <c r="A2052" s="277">
        <v>128256</v>
      </c>
      <c r="B2052" s="275" t="s">
        <v>2362</v>
      </c>
      <c r="C2052" s="275" t="s">
        <v>2323</v>
      </c>
      <c r="D2052" s="275" t="s">
        <v>198</v>
      </c>
    </row>
    <row r="2053" spans="1:4" ht="26.25" x14ac:dyDescent="0.25">
      <c r="A2053" s="277">
        <v>128215</v>
      </c>
      <c r="B2053" s="275" t="s">
        <v>1480</v>
      </c>
      <c r="C2053" s="275" t="s">
        <v>2326</v>
      </c>
      <c r="D2053" s="275" t="s">
        <v>198</v>
      </c>
    </row>
    <row r="2054" spans="1:4" ht="26.25" x14ac:dyDescent="0.25">
      <c r="A2054" s="277">
        <v>128233</v>
      </c>
      <c r="B2054" s="275" t="s">
        <v>2363</v>
      </c>
      <c r="C2054" s="275" t="s">
        <v>2328</v>
      </c>
      <c r="D2054" s="275" t="s">
        <v>198</v>
      </c>
    </row>
    <row r="2055" spans="1:4" ht="26.25" x14ac:dyDescent="0.25">
      <c r="A2055" s="277">
        <v>128234</v>
      </c>
      <c r="B2055" s="275" t="s">
        <v>332</v>
      </c>
      <c r="C2055" s="275" t="s">
        <v>2326</v>
      </c>
      <c r="D2055" s="275" t="s">
        <v>198</v>
      </c>
    </row>
    <row r="2056" spans="1:4" ht="26.25" x14ac:dyDescent="0.25">
      <c r="A2056" s="277">
        <v>128257</v>
      </c>
      <c r="B2056" s="275" t="s">
        <v>2364</v>
      </c>
      <c r="C2056" s="275" t="s">
        <v>2323</v>
      </c>
      <c r="D2056" s="275" t="s">
        <v>198</v>
      </c>
    </row>
    <row r="2057" spans="1:4" ht="26.25" x14ac:dyDescent="0.25">
      <c r="A2057" s="277">
        <v>128216</v>
      </c>
      <c r="B2057" s="275" t="s">
        <v>2365</v>
      </c>
      <c r="C2057" s="275" t="s">
        <v>2321</v>
      </c>
      <c r="D2057" s="275" t="s">
        <v>198</v>
      </c>
    </row>
    <row r="2058" spans="1:4" ht="26.25" x14ac:dyDescent="0.25">
      <c r="A2058" s="277">
        <v>128217</v>
      </c>
      <c r="B2058" s="275" t="s">
        <v>2366</v>
      </c>
      <c r="C2058" s="275" t="s">
        <v>2326</v>
      </c>
      <c r="D2058" s="275" t="s">
        <v>198</v>
      </c>
    </row>
    <row r="2059" spans="1:4" ht="26.25" x14ac:dyDescent="0.25">
      <c r="A2059" s="277">
        <v>128235</v>
      </c>
      <c r="B2059" s="275" t="s">
        <v>2367</v>
      </c>
      <c r="C2059" s="275" t="s">
        <v>2328</v>
      </c>
      <c r="D2059" s="275" t="s">
        <v>198</v>
      </c>
    </row>
    <row r="2060" spans="1:4" ht="26.25" x14ac:dyDescent="0.25">
      <c r="A2060" s="277">
        <v>128258</v>
      </c>
      <c r="B2060" s="275" t="s">
        <v>2368</v>
      </c>
      <c r="C2060" s="275" t="s">
        <v>2323</v>
      </c>
      <c r="D2060" s="275" t="s">
        <v>198</v>
      </c>
    </row>
    <row r="2061" spans="1:4" ht="26.25" x14ac:dyDescent="0.25">
      <c r="A2061" s="277">
        <v>239001</v>
      </c>
      <c r="B2061" s="275" t="s">
        <v>2369</v>
      </c>
      <c r="C2061" s="275" t="s">
        <v>2323</v>
      </c>
      <c r="D2061" s="275" t="s">
        <v>198</v>
      </c>
    </row>
    <row r="2062" spans="1:4" ht="26.25" x14ac:dyDescent="0.25">
      <c r="A2062" s="277">
        <v>128218</v>
      </c>
      <c r="B2062" s="275" t="s">
        <v>2370</v>
      </c>
      <c r="C2062" s="275" t="s">
        <v>2321</v>
      </c>
      <c r="D2062" s="275" t="s">
        <v>198</v>
      </c>
    </row>
    <row r="2063" spans="1:4" ht="26.25" x14ac:dyDescent="0.25">
      <c r="A2063" s="277">
        <v>128237</v>
      </c>
      <c r="B2063" s="275" t="s">
        <v>2371</v>
      </c>
      <c r="C2063" s="275" t="s">
        <v>2328</v>
      </c>
      <c r="D2063" s="275" t="s">
        <v>198</v>
      </c>
    </row>
    <row r="2064" spans="1:4" x14ac:dyDescent="0.25">
      <c r="A2064" s="277">
        <v>126864</v>
      </c>
      <c r="B2064" s="275" t="s">
        <v>2372</v>
      </c>
      <c r="C2064" s="275" t="s">
        <v>2373</v>
      </c>
      <c r="D2064" s="275" t="s">
        <v>196</v>
      </c>
    </row>
    <row r="2065" spans="1:4" x14ac:dyDescent="0.25">
      <c r="A2065" s="277">
        <v>126831</v>
      </c>
      <c r="B2065" s="275" t="s">
        <v>2374</v>
      </c>
      <c r="C2065" s="275" t="s">
        <v>986</v>
      </c>
      <c r="D2065" s="275" t="s">
        <v>196</v>
      </c>
    </row>
    <row r="2066" spans="1:4" x14ac:dyDescent="0.25">
      <c r="A2066" s="277">
        <v>500702</v>
      </c>
      <c r="B2066" s="275" t="s">
        <v>2375</v>
      </c>
      <c r="C2066" s="275" t="s">
        <v>2376</v>
      </c>
      <c r="D2066" s="275" t="s">
        <v>196</v>
      </c>
    </row>
    <row r="2067" spans="1:4" x14ac:dyDescent="0.25">
      <c r="A2067" s="277">
        <v>199513</v>
      </c>
      <c r="B2067" s="275" t="s">
        <v>2377</v>
      </c>
      <c r="C2067" s="275" t="s">
        <v>2378</v>
      </c>
      <c r="D2067" s="275" t="s">
        <v>196</v>
      </c>
    </row>
    <row r="2068" spans="1:4" x14ac:dyDescent="0.25">
      <c r="A2068" s="277">
        <v>126832</v>
      </c>
      <c r="B2068" s="275" t="s">
        <v>2379</v>
      </c>
      <c r="C2068" s="275" t="s">
        <v>2380</v>
      </c>
      <c r="D2068" s="275" t="s">
        <v>196</v>
      </c>
    </row>
    <row r="2069" spans="1:4" x14ac:dyDescent="0.25">
      <c r="A2069" s="277">
        <v>126833</v>
      </c>
      <c r="B2069" s="275" t="s">
        <v>2381</v>
      </c>
      <c r="C2069" s="275" t="s">
        <v>2373</v>
      </c>
      <c r="D2069" s="275" t="s">
        <v>196</v>
      </c>
    </row>
    <row r="2070" spans="1:4" x14ac:dyDescent="0.25">
      <c r="A2070" s="277">
        <v>126866</v>
      </c>
      <c r="B2070" s="275" t="s">
        <v>2382</v>
      </c>
      <c r="C2070" s="275" t="s">
        <v>2378</v>
      </c>
      <c r="D2070" s="275" t="s">
        <v>196</v>
      </c>
    </row>
    <row r="2071" spans="1:4" x14ac:dyDescent="0.25">
      <c r="A2071" s="277">
        <v>126867</v>
      </c>
      <c r="B2071" s="275" t="s">
        <v>2383</v>
      </c>
      <c r="C2071" s="275" t="s">
        <v>2376</v>
      </c>
      <c r="D2071" s="275" t="s">
        <v>196</v>
      </c>
    </row>
    <row r="2072" spans="1:4" x14ac:dyDescent="0.25">
      <c r="A2072" s="277">
        <v>126868</v>
      </c>
      <c r="B2072" s="275" t="s">
        <v>2384</v>
      </c>
      <c r="C2072" s="275" t="s">
        <v>2376</v>
      </c>
      <c r="D2072" s="275" t="s">
        <v>196</v>
      </c>
    </row>
    <row r="2073" spans="1:4" x14ac:dyDescent="0.25">
      <c r="A2073" s="277">
        <v>126834</v>
      </c>
      <c r="B2073" s="275" t="s">
        <v>2385</v>
      </c>
      <c r="C2073" s="275" t="s">
        <v>2380</v>
      </c>
      <c r="D2073" s="275" t="s">
        <v>196</v>
      </c>
    </row>
    <row r="2074" spans="1:4" x14ac:dyDescent="0.25">
      <c r="A2074" s="277">
        <v>126835</v>
      </c>
      <c r="B2074" s="275" t="s">
        <v>2386</v>
      </c>
      <c r="C2074" s="275" t="s">
        <v>2373</v>
      </c>
      <c r="D2074" s="275" t="s">
        <v>196</v>
      </c>
    </row>
    <row r="2075" spans="1:4" x14ac:dyDescent="0.25">
      <c r="A2075" s="277">
        <v>126869</v>
      </c>
      <c r="B2075" s="275" t="s">
        <v>2387</v>
      </c>
      <c r="C2075" s="275" t="s">
        <v>2376</v>
      </c>
      <c r="D2075" s="275" t="s">
        <v>196</v>
      </c>
    </row>
    <row r="2076" spans="1:4" x14ac:dyDescent="0.25">
      <c r="A2076" s="277">
        <v>126836</v>
      </c>
      <c r="B2076" s="275" t="s">
        <v>2388</v>
      </c>
      <c r="C2076" s="275" t="s">
        <v>986</v>
      </c>
      <c r="D2076" s="275" t="s">
        <v>196</v>
      </c>
    </row>
    <row r="2077" spans="1:4" x14ac:dyDescent="0.25">
      <c r="A2077" s="277">
        <v>126837</v>
      </c>
      <c r="B2077" s="275" t="s">
        <v>2389</v>
      </c>
      <c r="C2077" s="275" t="s">
        <v>2378</v>
      </c>
      <c r="D2077" s="275" t="s">
        <v>196</v>
      </c>
    </row>
    <row r="2078" spans="1:4" x14ac:dyDescent="0.25">
      <c r="A2078" s="277">
        <v>126838</v>
      </c>
      <c r="B2078" s="275" t="s">
        <v>2390</v>
      </c>
      <c r="C2078" s="275" t="s">
        <v>2391</v>
      </c>
      <c r="D2078" s="275" t="s">
        <v>196</v>
      </c>
    </row>
    <row r="2079" spans="1:4" x14ac:dyDescent="0.25">
      <c r="A2079" s="277">
        <v>126870</v>
      </c>
      <c r="B2079" s="275" t="s">
        <v>1284</v>
      </c>
      <c r="C2079" s="275" t="s">
        <v>2376</v>
      </c>
      <c r="D2079" s="275" t="s">
        <v>196</v>
      </c>
    </row>
    <row r="2080" spans="1:4" x14ac:dyDescent="0.25">
      <c r="A2080" s="277">
        <v>126839</v>
      </c>
      <c r="B2080" s="275" t="s">
        <v>2392</v>
      </c>
      <c r="C2080" s="275" t="s">
        <v>2391</v>
      </c>
      <c r="D2080" s="275" t="s">
        <v>196</v>
      </c>
    </row>
    <row r="2081" spans="1:4" x14ac:dyDescent="0.25">
      <c r="A2081" s="277">
        <v>500703</v>
      </c>
      <c r="B2081" s="275" t="s">
        <v>2393</v>
      </c>
      <c r="C2081" s="275" t="s">
        <v>2378</v>
      </c>
      <c r="D2081" s="275" t="s">
        <v>196</v>
      </c>
    </row>
    <row r="2082" spans="1:4" x14ac:dyDescent="0.25">
      <c r="A2082" s="277">
        <v>126872</v>
      </c>
      <c r="B2082" s="275" t="s">
        <v>2394</v>
      </c>
      <c r="C2082" s="275" t="s">
        <v>2373</v>
      </c>
      <c r="D2082" s="275" t="s">
        <v>196</v>
      </c>
    </row>
    <row r="2083" spans="1:4" x14ac:dyDescent="0.25">
      <c r="A2083" s="277">
        <v>126840</v>
      </c>
      <c r="B2083" s="275" t="s">
        <v>2395</v>
      </c>
      <c r="C2083" s="275" t="s">
        <v>2380</v>
      </c>
      <c r="D2083" s="275" t="s">
        <v>196</v>
      </c>
    </row>
    <row r="2084" spans="1:4" x14ac:dyDescent="0.25">
      <c r="A2084" s="277">
        <v>126841</v>
      </c>
      <c r="B2084" s="275" t="s">
        <v>2396</v>
      </c>
      <c r="C2084" s="275" t="s">
        <v>2391</v>
      </c>
      <c r="D2084" s="275" t="s">
        <v>196</v>
      </c>
    </row>
    <row r="2085" spans="1:4" x14ac:dyDescent="0.25">
      <c r="A2085" s="277">
        <v>126842</v>
      </c>
      <c r="B2085" s="275" t="s">
        <v>2397</v>
      </c>
      <c r="C2085" s="275" t="s">
        <v>986</v>
      </c>
      <c r="D2085" s="275" t="s">
        <v>196</v>
      </c>
    </row>
    <row r="2086" spans="1:4" x14ac:dyDescent="0.25">
      <c r="A2086" s="277">
        <v>126873</v>
      </c>
      <c r="B2086" s="275" t="s">
        <v>2398</v>
      </c>
      <c r="C2086" s="275" t="s">
        <v>2376</v>
      </c>
      <c r="D2086" s="275" t="s">
        <v>196</v>
      </c>
    </row>
    <row r="2087" spans="1:4" x14ac:dyDescent="0.25">
      <c r="A2087" s="277">
        <v>126843</v>
      </c>
      <c r="B2087" s="275" t="s">
        <v>2399</v>
      </c>
      <c r="C2087" s="275" t="s">
        <v>986</v>
      </c>
      <c r="D2087" s="275" t="s">
        <v>196</v>
      </c>
    </row>
    <row r="2088" spans="1:4" x14ac:dyDescent="0.25">
      <c r="A2088" s="277">
        <v>126844</v>
      </c>
      <c r="B2088" s="275" t="s">
        <v>2400</v>
      </c>
      <c r="C2088" s="275" t="s">
        <v>2373</v>
      </c>
      <c r="D2088" s="275" t="s">
        <v>196</v>
      </c>
    </row>
    <row r="2089" spans="1:4" x14ac:dyDescent="0.25">
      <c r="A2089" s="277">
        <v>250501</v>
      </c>
      <c r="B2089" s="275" t="s">
        <v>842</v>
      </c>
      <c r="C2089" s="275" t="s">
        <v>2378</v>
      </c>
      <c r="D2089" s="275" t="s">
        <v>196</v>
      </c>
    </row>
    <row r="2090" spans="1:4" x14ac:dyDescent="0.25">
      <c r="A2090" s="277">
        <v>500704</v>
      </c>
      <c r="B2090" s="275" t="s">
        <v>2075</v>
      </c>
      <c r="C2090" s="275" t="s">
        <v>2380</v>
      </c>
      <c r="D2090" s="275" t="s">
        <v>196</v>
      </c>
    </row>
    <row r="2091" spans="1:4" x14ac:dyDescent="0.25">
      <c r="A2091" s="277">
        <v>126874</v>
      </c>
      <c r="B2091" s="275" t="s">
        <v>2401</v>
      </c>
      <c r="C2091" s="275" t="s">
        <v>2373</v>
      </c>
      <c r="D2091" s="275" t="s">
        <v>196</v>
      </c>
    </row>
    <row r="2092" spans="1:4" x14ac:dyDescent="0.25">
      <c r="A2092" s="277">
        <v>126846</v>
      </c>
      <c r="B2092" s="275" t="s">
        <v>2080</v>
      </c>
      <c r="C2092" s="275" t="s">
        <v>2373</v>
      </c>
      <c r="D2092" s="275" t="s">
        <v>196</v>
      </c>
    </row>
    <row r="2093" spans="1:4" x14ac:dyDescent="0.25">
      <c r="A2093" s="277">
        <v>126847</v>
      </c>
      <c r="B2093" s="275" t="s">
        <v>2402</v>
      </c>
      <c r="C2093" s="275" t="s">
        <v>986</v>
      </c>
      <c r="D2093" s="275" t="s">
        <v>196</v>
      </c>
    </row>
    <row r="2094" spans="1:4" x14ac:dyDescent="0.25">
      <c r="A2094" s="277">
        <v>126848</v>
      </c>
      <c r="B2094" s="275" t="s">
        <v>2403</v>
      </c>
      <c r="C2094" s="275" t="s">
        <v>2378</v>
      </c>
      <c r="D2094" s="275" t="s">
        <v>196</v>
      </c>
    </row>
    <row r="2095" spans="1:4" x14ac:dyDescent="0.25">
      <c r="A2095" s="277">
        <v>126875</v>
      </c>
      <c r="B2095" s="275" t="s">
        <v>287</v>
      </c>
      <c r="C2095" s="275" t="s">
        <v>2378</v>
      </c>
      <c r="D2095" s="275" t="s">
        <v>196</v>
      </c>
    </row>
    <row r="2096" spans="1:4" x14ac:dyDescent="0.25">
      <c r="A2096" s="277">
        <v>126849</v>
      </c>
      <c r="B2096" s="275" t="s">
        <v>2404</v>
      </c>
      <c r="C2096" s="275" t="s">
        <v>2380</v>
      </c>
      <c r="D2096" s="275" t="s">
        <v>196</v>
      </c>
    </row>
    <row r="2097" spans="1:4" x14ac:dyDescent="0.25">
      <c r="A2097" s="277">
        <v>126876</v>
      </c>
      <c r="B2097" s="275" t="s">
        <v>493</v>
      </c>
      <c r="C2097" s="275" t="s">
        <v>2376</v>
      </c>
      <c r="D2097" s="275" t="s">
        <v>196</v>
      </c>
    </row>
    <row r="2098" spans="1:4" x14ac:dyDescent="0.25">
      <c r="A2098" s="277">
        <v>126850</v>
      </c>
      <c r="B2098" s="275" t="s">
        <v>2405</v>
      </c>
      <c r="C2098" s="275" t="s">
        <v>2391</v>
      </c>
      <c r="D2098" s="275" t="s">
        <v>196</v>
      </c>
    </row>
    <row r="2099" spans="1:4" x14ac:dyDescent="0.25">
      <c r="A2099" s="277">
        <v>199514</v>
      </c>
      <c r="B2099" s="275" t="s">
        <v>2406</v>
      </c>
      <c r="C2099" s="275" t="s">
        <v>986</v>
      </c>
      <c r="D2099" s="275" t="s">
        <v>196</v>
      </c>
    </row>
    <row r="2100" spans="1:4" x14ac:dyDescent="0.25">
      <c r="A2100" s="277">
        <v>250502</v>
      </c>
      <c r="B2100" s="275" t="s">
        <v>2407</v>
      </c>
      <c r="C2100" s="275" t="s">
        <v>986</v>
      </c>
      <c r="D2100" s="275" t="s">
        <v>196</v>
      </c>
    </row>
    <row r="2101" spans="1:4" x14ac:dyDescent="0.25">
      <c r="A2101" s="277">
        <v>500705</v>
      </c>
      <c r="B2101" s="275" t="s">
        <v>2408</v>
      </c>
      <c r="C2101" s="275" t="s">
        <v>986</v>
      </c>
      <c r="D2101" s="275" t="s">
        <v>196</v>
      </c>
    </row>
    <row r="2102" spans="1:4" x14ac:dyDescent="0.25">
      <c r="A2102" s="277">
        <v>126852</v>
      </c>
      <c r="B2102" s="275" t="s">
        <v>2409</v>
      </c>
      <c r="C2102" s="275" t="s">
        <v>2391</v>
      </c>
      <c r="D2102" s="275" t="s">
        <v>196</v>
      </c>
    </row>
    <row r="2103" spans="1:4" x14ac:dyDescent="0.25">
      <c r="A2103" s="277">
        <v>126853</v>
      </c>
      <c r="B2103" s="275" t="s">
        <v>2410</v>
      </c>
      <c r="C2103" s="275" t="s">
        <v>986</v>
      </c>
      <c r="D2103" s="275" t="s">
        <v>196</v>
      </c>
    </row>
    <row r="2104" spans="1:4" x14ac:dyDescent="0.25">
      <c r="A2104" s="277">
        <v>199515</v>
      </c>
      <c r="B2104" s="275" t="s">
        <v>2411</v>
      </c>
      <c r="C2104" s="275" t="s">
        <v>2378</v>
      </c>
      <c r="D2104" s="275" t="s">
        <v>196</v>
      </c>
    </row>
    <row r="2105" spans="1:4" x14ac:dyDescent="0.25">
      <c r="A2105" s="277">
        <v>126854</v>
      </c>
      <c r="B2105" s="275" t="s">
        <v>2412</v>
      </c>
      <c r="C2105" s="275" t="s">
        <v>2378</v>
      </c>
      <c r="D2105" s="275" t="s">
        <v>196</v>
      </c>
    </row>
    <row r="2106" spans="1:4" x14ac:dyDescent="0.25">
      <c r="A2106" s="277">
        <v>126855</v>
      </c>
      <c r="B2106" s="275" t="s">
        <v>2413</v>
      </c>
      <c r="C2106" s="275" t="s">
        <v>986</v>
      </c>
      <c r="D2106" s="275" t="s">
        <v>196</v>
      </c>
    </row>
    <row r="2107" spans="1:4" x14ac:dyDescent="0.25">
      <c r="A2107" s="277">
        <v>126856</v>
      </c>
      <c r="B2107" s="275" t="s">
        <v>358</v>
      </c>
      <c r="C2107" s="275" t="s">
        <v>2391</v>
      </c>
      <c r="D2107" s="275" t="s">
        <v>196</v>
      </c>
    </row>
    <row r="2108" spans="1:4" x14ac:dyDescent="0.25">
      <c r="A2108" s="277">
        <v>126877</v>
      </c>
      <c r="B2108" s="275" t="s">
        <v>292</v>
      </c>
      <c r="C2108" s="275" t="s">
        <v>2376</v>
      </c>
      <c r="D2108" s="275" t="s">
        <v>196</v>
      </c>
    </row>
    <row r="2109" spans="1:4" x14ac:dyDescent="0.25">
      <c r="A2109" s="277">
        <v>126878</v>
      </c>
      <c r="B2109" s="275" t="s">
        <v>2414</v>
      </c>
      <c r="C2109" s="275" t="s">
        <v>2373</v>
      </c>
      <c r="D2109" s="275" t="s">
        <v>196</v>
      </c>
    </row>
    <row r="2110" spans="1:4" x14ac:dyDescent="0.25">
      <c r="A2110" s="277">
        <v>126857</v>
      </c>
      <c r="B2110" s="275" t="s">
        <v>2415</v>
      </c>
      <c r="C2110" s="275" t="s">
        <v>2373</v>
      </c>
      <c r="D2110" s="275" t="s">
        <v>196</v>
      </c>
    </row>
    <row r="2111" spans="1:4" x14ac:dyDescent="0.25">
      <c r="A2111" s="277">
        <v>126879</v>
      </c>
      <c r="B2111" s="275" t="s">
        <v>2416</v>
      </c>
      <c r="C2111" s="275" t="s">
        <v>2378</v>
      </c>
      <c r="D2111" s="275" t="s">
        <v>196</v>
      </c>
    </row>
    <row r="2112" spans="1:4" x14ac:dyDescent="0.25">
      <c r="A2112" s="277">
        <v>126858</v>
      </c>
      <c r="B2112" s="275" t="s">
        <v>2417</v>
      </c>
      <c r="C2112" s="275" t="s">
        <v>2391</v>
      </c>
      <c r="D2112" s="275" t="s">
        <v>196</v>
      </c>
    </row>
    <row r="2113" spans="1:4" x14ac:dyDescent="0.25">
      <c r="A2113" s="277">
        <v>126859</v>
      </c>
      <c r="B2113" s="275" t="s">
        <v>2418</v>
      </c>
      <c r="C2113" s="275" t="s">
        <v>986</v>
      </c>
      <c r="D2113" s="275" t="s">
        <v>196</v>
      </c>
    </row>
    <row r="2114" spans="1:4" x14ac:dyDescent="0.25">
      <c r="A2114" s="277">
        <v>126860</v>
      </c>
      <c r="B2114" s="275" t="s">
        <v>2419</v>
      </c>
      <c r="C2114" s="275" t="s">
        <v>986</v>
      </c>
      <c r="D2114" s="275" t="s">
        <v>196</v>
      </c>
    </row>
    <row r="2115" spans="1:4" x14ac:dyDescent="0.25">
      <c r="A2115" s="277">
        <v>126880</v>
      </c>
      <c r="B2115" s="275" t="s">
        <v>2420</v>
      </c>
      <c r="C2115" s="275" t="s">
        <v>2376</v>
      </c>
      <c r="D2115" s="275" t="s">
        <v>196</v>
      </c>
    </row>
    <row r="2116" spans="1:4" x14ac:dyDescent="0.25">
      <c r="A2116" s="277">
        <v>126861</v>
      </c>
      <c r="B2116" s="275" t="s">
        <v>1885</v>
      </c>
      <c r="C2116" s="275" t="s">
        <v>2380</v>
      </c>
      <c r="D2116" s="275" t="s">
        <v>196</v>
      </c>
    </row>
    <row r="2117" spans="1:4" x14ac:dyDescent="0.25">
      <c r="A2117" s="277">
        <v>126862</v>
      </c>
      <c r="B2117" s="275" t="s">
        <v>2421</v>
      </c>
      <c r="C2117" s="275" t="s">
        <v>986</v>
      </c>
      <c r="D2117" s="275" t="s">
        <v>196</v>
      </c>
    </row>
    <row r="2118" spans="1:4" x14ac:dyDescent="0.25">
      <c r="A2118" s="277">
        <v>126863</v>
      </c>
      <c r="B2118" s="275" t="s">
        <v>2422</v>
      </c>
      <c r="C2118" s="275" t="s">
        <v>988</v>
      </c>
      <c r="D2118" s="275" t="s">
        <v>196</v>
      </c>
    </row>
    <row r="2119" spans="1:4" x14ac:dyDescent="0.25">
      <c r="A2119" s="277">
        <v>126881</v>
      </c>
      <c r="B2119" s="275" t="s">
        <v>2423</v>
      </c>
      <c r="C2119" s="275" t="s">
        <v>2373</v>
      </c>
      <c r="D2119" s="275" t="s">
        <v>196</v>
      </c>
    </row>
    <row r="2120" spans="1:4" x14ac:dyDescent="0.25">
      <c r="A2120" s="276">
        <v>501017</v>
      </c>
      <c r="B2120" s="279" t="s">
        <v>2437</v>
      </c>
      <c r="C2120" s="279" t="s">
        <v>2438</v>
      </c>
      <c r="D2120" s="279" t="s">
        <v>205</v>
      </c>
    </row>
  </sheetData>
  <customSheetViews>
    <customSheetView guid="{4A908606-4657-4E94-A24A-D00115F5FBC8}">
      <pageMargins left="0.7" right="0.7" top="0.75" bottom="0.75" header="0.3" footer="0.3"/>
      <pageSetup orientation="portrait" verticalDpi="300" r:id="rId1"/>
    </customSheetView>
  </customSheetViews>
  <pageMargins left="0.7" right="0.7" top="0.75" bottom="0.75" header="0.3" footer="0.3"/>
  <pageSetup orientation="portrait" verticalDpi="300" r:id="rId2"/>
  <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ublished="0" codeName="Sheet3"/>
  <dimension ref="A1:O81"/>
  <sheetViews>
    <sheetView showGridLines="0" showRuler="0" view="pageBreakPreview" zoomScale="90" zoomScaleNormal="110" zoomScaleSheetLayoutView="90" workbookViewId="0">
      <selection sqref="A1:H1"/>
    </sheetView>
  </sheetViews>
  <sheetFormatPr defaultRowHeight="15" x14ac:dyDescent="0.25"/>
  <cols>
    <col min="1" max="1" width="27" style="177" customWidth="1"/>
    <col min="2" max="2" width="7.140625" style="177" customWidth="1"/>
    <col min="3" max="3" width="16.7109375" style="177" customWidth="1"/>
    <col min="4" max="4" width="27.42578125" style="177" customWidth="1"/>
    <col min="5" max="5" width="15.5703125" style="177" hidden="1" customWidth="1"/>
    <col min="6" max="6" width="13.85546875" style="181" customWidth="1"/>
    <col min="7" max="7" width="9.5703125" style="177" hidden="1" customWidth="1"/>
    <col min="8" max="8" width="9.140625" style="177"/>
    <col min="9" max="9" width="8.42578125" style="177" customWidth="1"/>
    <col min="10" max="10" width="9.140625" style="177" hidden="1" customWidth="1"/>
    <col min="11" max="11" width="7.7109375" style="177" customWidth="1"/>
    <col min="12" max="12" width="0.140625" style="177" hidden="1" customWidth="1"/>
    <col min="13" max="13" width="0.28515625" style="177" hidden="1" customWidth="1"/>
    <col min="14" max="15" width="0.140625" style="177" hidden="1" customWidth="1"/>
    <col min="16" max="16384" width="9.140625" style="177"/>
  </cols>
  <sheetData>
    <row r="1" spans="1:10" ht="15" customHeight="1" x14ac:dyDescent="0.25">
      <c r="A1" s="331" t="s">
        <v>192</v>
      </c>
      <c r="B1" s="331"/>
      <c r="C1" s="331"/>
      <c r="D1" s="331"/>
      <c r="E1" s="331"/>
      <c r="F1" s="331"/>
      <c r="G1" s="331"/>
      <c r="H1" s="331"/>
      <c r="J1" s="177" t="s">
        <v>194</v>
      </c>
    </row>
    <row r="2" spans="1:10" x14ac:dyDescent="0.25">
      <c r="A2" s="331" t="s">
        <v>193</v>
      </c>
      <c r="B2" s="331"/>
      <c r="C2" s="331"/>
      <c r="D2" s="331"/>
      <c r="E2" s="331"/>
      <c r="F2" s="331"/>
      <c r="G2" s="331"/>
      <c r="H2" s="331"/>
      <c r="J2" s="178" t="s">
        <v>202</v>
      </c>
    </row>
    <row r="3" spans="1:10" ht="18.75" customHeight="1" x14ac:dyDescent="0.25">
      <c r="A3" s="332" t="str">
        <f>IF(B16="","",'Input Menu'!A3:G3)</f>
        <v/>
      </c>
      <c r="B3" s="332"/>
      <c r="C3" s="332"/>
      <c r="D3" s="332"/>
      <c r="E3" s="332"/>
      <c r="F3" s="332"/>
      <c r="G3" s="332"/>
      <c r="H3" s="332"/>
      <c r="J3" s="178" t="s">
        <v>201</v>
      </c>
    </row>
    <row r="4" spans="1:10" ht="13.5" customHeight="1" x14ac:dyDescent="0.25">
      <c r="A4" s="179"/>
      <c r="B4" s="180"/>
      <c r="C4" s="180"/>
      <c r="D4" s="180"/>
      <c r="J4" s="177" t="s">
        <v>203</v>
      </c>
    </row>
    <row r="5" spans="1:10" ht="16.5" customHeight="1" x14ac:dyDescent="0.25">
      <c r="A5" s="333" t="s">
        <v>208</v>
      </c>
      <c r="B5" s="333"/>
      <c r="C5" s="333"/>
      <c r="D5" s="333"/>
      <c r="E5" s="333"/>
      <c r="F5" s="333"/>
      <c r="G5" s="333"/>
      <c r="H5" s="333"/>
      <c r="J5" s="177" t="s">
        <v>200</v>
      </c>
    </row>
    <row r="6" spans="1:10" ht="21.75" customHeight="1" x14ac:dyDescent="0.25">
      <c r="A6" s="182" t="s">
        <v>258</v>
      </c>
      <c r="B6" s="334" t="str">
        <f>IF(B16="","",'Input Menu'!B8:C8)</f>
        <v/>
      </c>
      <c r="C6" s="334"/>
      <c r="D6" s="334"/>
      <c r="E6" s="334"/>
      <c r="F6" s="334"/>
      <c r="G6" s="234"/>
      <c r="H6" s="236"/>
      <c r="J6" s="177" t="s">
        <v>205</v>
      </c>
    </row>
    <row r="7" spans="1:10" ht="24" customHeight="1" x14ac:dyDescent="0.25">
      <c r="A7" s="183" t="s">
        <v>626</v>
      </c>
      <c r="B7" s="337" t="str">
        <f>IF(B16="","",'Input Menu'!B7:G7)</f>
        <v/>
      </c>
      <c r="C7" s="337"/>
      <c r="D7" s="337"/>
      <c r="E7" s="337"/>
      <c r="F7" s="337"/>
      <c r="G7" s="235"/>
      <c r="H7" s="237"/>
      <c r="J7" s="177" t="s">
        <v>206</v>
      </c>
    </row>
    <row r="8" spans="1:10" ht="24" customHeight="1" x14ac:dyDescent="0.25">
      <c r="A8" s="179" t="s">
        <v>224</v>
      </c>
      <c r="B8" s="337" t="str">
        <f>IF(B16="","",'Input Menu'!B9:C9)</f>
        <v/>
      </c>
      <c r="C8" s="337"/>
      <c r="D8" s="215"/>
    </row>
    <row r="9" spans="1:10" ht="18.75" customHeight="1" x14ac:dyDescent="0.25">
      <c r="A9" s="350" t="s">
        <v>31</v>
      </c>
      <c r="B9" s="350"/>
      <c r="C9" s="350"/>
      <c r="D9" s="350"/>
      <c r="J9" s="177" t="s">
        <v>195</v>
      </c>
    </row>
    <row r="10" spans="1:10" ht="30" customHeight="1" thickBot="1" x14ac:dyDescent="0.3">
      <c r="A10" s="326" t="s">
        <v>187</v>
      </c>
      <c r="B10" s="326"/>
      <c r="C10" s="326"/>
      <c r="D10" s="326"/>
      <c r="E10" s="326"/>
      <c r="F10" s="326"/>
      <c r="J10" s="177" t="s">
        <v>197</v>
      </c>
    </row>
    <row r="11" spans="1:10" s="178" customFormat="1" ht="27" customHeight="1" thickBot="1" x14ac:dyDescent="0.3">
      <c r="A11" s="147" t="s">
        <v>2</v>
      </c>
      <c r="B11" s="338" t="s">
        <v>13</v>
      </c>
      <c r="C11" s="339"/>
      <c r="D11" s="325" t="s">
        <v>190</v>
      </c>
      <c r="E11" s="325"/>
      <c r="F11" s="325"/>
      <c r="J11" s="177" t="s">
        <v>204</v>
      </c>
    </row>
    <row r="12" spans="1:10" s="178" customFormat="1" ht="6" customHeight="1" x14ac:dyDescent="0.25">
      <c r="A12" s="184"/>
      <c r="B12" s="342"/>
      <c r="C12" s="343"/>
      <c r="D12" s="185"/>
      <c r="E12" s="186"/>
      <c r="F12" s="187"/>
      <c r="J12" s="177" t="s">
        <v>199</v>
      </c>
    </row>
    <row r="13" spans="1:10" ht="27" customHeight="1" x14ac:dyDescent="0.25">
      <c r="A13" s="324" t="s">
        <v>3</v>
      </c>
      <c r="B13" s="340" t="s">
        <v>9</v>
      </c>
      <c r="C13" s="341"/>
      <c r="D13" s="54" t="s">
        <v>632</v>
      </c>
      <c r="E13" s="127"/>
      <c r="F13" s="125" t="s">
        <v>2433</v>
      </c>
      <c r="J13" s="177" t="s">
        <v>207</v>
      </c>
    </row>
    <row r="14" spans="1:10" ht="45" hidden="1" x14ac:dyDescent="0.25">
      <c r="A14" s="324"/>
      <c r="B14" s="130" t="s">
        <v>17</v>
      </c>
      <c r="C14" s="130"/>
      <c r="D14" s="33">
        <v>990</v>
      </c>
      <c r="E14" s="127"/>
      <c r="F14" s="124"/>
      <c r="G14" s="177" t="s">
        <v>183</v>
      </c>
    </row>
    <row r="15" spans="1:10" x14ac:dyDescent="0.25">
      <c r="A15" s="324"/>
      <c r="B15" s="335" t="str">
        <f>IF(B6="","",'Input Menu'!B16)</f>
        <v/>
      </c>
      <c r="C15" s="336"/>
      <c r="D15" s="130" t="str">
        <f>IF(B15="","",'Input Menu'!C16)</f>
        <v/>
      </c>
      <c r="E15" s="127" t="s">
        <v>17</v>
      </c>
      <c r="F15" s="126" t="str">
        <f>IF(B15="","",100-(('Input Menu'!E16/'Input Menu'!H16)*100))</f>
        <v/>
      </c>
      <c r="G15" s="177">
        <v>2010</v>
      </c>
      <c r="J15" s="177" t="s">
        <v>198</v>
      </c>
    </row>
    <row r="16" spans="1:10" x14ac:dyDescent="0.25">
      <c r="A16" s="324"/>
      <c r="B16" s="335" t="str">
        <f>'Input Menu'!B17</f>
        <v/>
      </c>
      <c r="C16" s="336"/>
      <c r="D16" s="130" t="str">
        <f>IF(B16="","",'Input Menu'!C17)</f>
        <v/>
      </c>
      <c r="E16" s="127" t="s">
        <v>18</v>
      </c>
      <c r="F16" s="126" t="str">
        <f>IF(B16="","",100-(('Input Menu'!E17/'Input Menu'!H17)*100))</f>
        <v/>
      </c>
      <c r="G16" s="177">
        <v>2011</v>
      </c>
      <c r="J16" s="177" t="s">
        <v>196</v>
      </c>
    </row>
    <row r="17" spans="1:7" x14ac:dyDescent="0.25">
      <c r="A17" s="324"/>
      <c r="B17" s="335" t="str">
        <f>'Input Menu'!B18</f>
        <v/>
      </c>
      <c r="C17" s="336"/>
      <c r="D17" s="130" t="str">
        <f>IF(B17="","",'Input Menu'!C18)</f>
        <v/>
      </c>
      <c r="E17" s="127" t="s">
        <v>19</v>
      </c>
      <c r="F17" s="126" t="str">
        <f>IF(B17="","",100-(('Input Menu'!E18/'Input Menu'!H18)*100))</f>
        <v/>
      </c>
      <c r="G17" s="177">
        <v>2012</v>
      </c>
    </row>
    <row r="18" spans="1:7" ht="15.75" hidden="1" customHeight="1" x14ac:dyDescent="0.25">
      <c r="A18" s="189"/>
      <c r="B18" s="130" t="s">
        <v>191</v>
      </c>
      <c r="C18" s="130"/>
      <c r="D18" s="128" t="e">
        <f>'1Elem. ER, CR1, CSR1, NAT1'!C17</f>
        <v>#VALUE!</v>
      </c>
      <c r="E18" s="190"/>
      <c r="F18" s="126"/>
      <c r="G18" s="177">
        <v>2013</v>
      </c>
    </row>
    <row r="19" spans="1:7" ht="15" customHeight="1" x14ac:dyDescent="0.25">
      <c r="A19" s="324" t="s">
        <v>4</v>
      </c>
      <c r="B19" s="348" t="s">
        <v>11</v>
      </c>
      <c r="C19" s="349"/>
      <c r="D19" s="328" t="s">
        <v>184</v>
      </c>
      <c r="E19" s="328"/>
      <c r="F19" s="328"/>
      <c r="G19" s="177">
        <v>2014</v>
      </c>
    </row>
    <row r="20" spans="1:7" ht="45" hidden="1" x14ac:dyDescent="0.25">
      <c r="A20" s="324"/>
      <c r="B20" s="130" t="s">
        <v>183</v>
      </c>
      <c r="C20" s="130"/>
      <c r="D20" s="62">
        <v>0.02</v>
      </c>
      <c r="E20" s="127"/>
      <c r="F20" s="124"/>
      <c r="G20" s="177">
        <v>2015</v>
      </c>
    </row>
    <row r="21" spans="1:7" x14ac:dyDescent="0.25">
      <c r="A21" s="324"/>
      <c r="B21" s="335" t="str">
        <f>B15</f>
        <v/>
      </c>
      <c r="C21" s="336"/>
      <c r="D21" s="329" t="str">
        <f>IF(B21="","",('Input Menu'!E22/'Input Menu'!G22)*100)</f>
        <v/>
      </c>
      <c r="E21" s="329"/>
      <c r="F21" s="329"/>
      <c r="G21" s="177">
        <v>2016</v>
      </c>
    </row>
    <row r="22" spans="1:7" x14ac:dyDescent="0.25">
      <c r="A22" s="324"/>
      <c r="B22" s="335" t="str">
        <f>B16</f>
        <v/>
      </c>
      <c r="C22" s="336"/>
      <c r="D22" s="329" t="str">
        <f>IF(B22="","",('Input Menu'!E23/'Input Menu'!G23)*100)</f>
        <v/>
      </c>
      <c r="E22" s="329"/>
      <c r="F22" s="329"/>
      <c r="G22" s="177">
        <v>2017</v>
      </c>
    </row>
    <row r="23" spans="1:7" x14ac:dyDescent="0.25">
      <c r="A23" s="324"/>
      <c r="B23" s="335" t="str">
        <f>B17</f>
        <v/>
      </c>
      <c r="C23" s="336"/>
      <c r="D23" s="329" t="str">
        <f>IF(B23="","",('Input Menu'!E24/'Input Menu'!G24)*100)</f>
        <v/>
      </c>
      <c r="E23" s="329"/>
      <c r="F23" s="329"/>
      <c r="G23" s="177">
        <v>2018</v>
      </c>
    </row>
    <row r="24" spans="1:7" ht="48.75" hidden="1" x14ac:dyDescent="0.25">
      <c r="A24" s="324"/>
      <c r="B24" s="121" t="s">
        <v>29</v>
      </c>
      <c r="C24" s="227"/>
      <c r="D24" s="219"/>
      <c r="F24" s="220"/>
      <c r="G24" s="177">
        <v>2019</v>
      </c>
    </row>
    <row r="25" spans="1:7" ht="14.25" customHeight="1" x14ac:dyDescent="0.25">
      <c r="A25" s="324"/>
      <c r="B25" s="348" t="s">
        <v>228</v>
      </c>
      <c r="C25" s="349"/>
      <c r="D25" s="330" t="s">
        <v>627</v>
      </c>
      <c r="E25" s="330"/>
      <c r="F25" s="330"/>
      <c r="G25" s="177">
        <v>2020</v>
      </c>
    </row>
    <row r="26" spans="1:7" ht="45" hidden="1" x14ac:dyDescent="0.25">
      <c r="A26" s="324"/>
      <c r="B26" s="130" t="s">
        <v>183</v>
      </c>
      <c r="C26" s="130"/>
      <c r="D26" s="39">
        <v>65</v>
      </c>
      <c r="E26" s="127"/>
      <c r="F26" s="124"/>
      <c r="G26" s="177">
        <v>2021</v>
      </c>
    </row>
    <row r="27" spans="1:7" x14ac:dyDescent="0.25">
      <c r="A27" s="324"/>
      <c r="B27" s="335" t="str">
        <f>B21</f>
        <v/>
      </c>
      <c r="C27" s="336"/>
      <c r="D27" s="327" t="str">
        <f>IF(B27="","",('Input Menu'!E28/'Input Menu'!G28)*100)</f>
        <v/>
      </c>
      <c r="E27" s="327"/>
      <c r="F27" s="327"/>
      <c r="G27" s="177">
        <v>2022</v>
      </c>
    </row>
    <row r="28" spans="1:7" x14ac:dyDescent="0.25">
      <c r="A28" s="324"/>
      <c r="B28" s="335" t="str">
        <f>B22</f>
        <v/>
      </c>
      <c r="C28" s="336"/>
      <c r="D28" s="327" t="str">
        <f>IF(B28="","",('Input Menu'!E29/'Input Menu'!G29)*100)</f>
        <v/>
      </c>
      <c r="E28" s="327"/>
      <c r="F28" s="327"/>
      <c r="G28" s="177">
        <v>2023</v>
      </c>
    </row>
    <row r="29" spans="1:7" x14ac:dyDescent="0.25">
      <c r="A29" s="324"/>
      <c r="B29" s="335" t="str">
        <f>B23</f>
        <v/>
      </c>
      <c r="C29" s="336"/>
      <c r="D29" s="327" t="str">
        <f>IF(B29="","",('Input Menu'!E30/'Input Menu'!G30)*100)</f>
        <v/>
      </c>
      <c r="E29" s="327"/>
      <c r="F29" s="327"/>
      <c r="G29" s="177">
        <v>2024</v>
      </c>
    </row>
    <row r="30" spans="1:7" ht="48.75" hidden="1" x14ac:dyDescent="0.25">
      <c r="A30" s="324"/>
      <c r="B30" s="121" t="s">
        <v>28</v>
      </c>
      <c r="C30" s="228"/>
      <c r="D30" s="221"/>
      <c r="F30" s="218"/>
      <c r="G30" s="177">
        <v>2025</v>
      </c>
    </row>
    <row r="31" spans="1:7" ht="60" hidden="1" x14ac:dyDescent="0.25">
      <c r="A31" s="324"/>
      <c r="B31" s="32" t="s">
        <v>6</v>
      </c>
      <c r="C31" s="32"/>
      <c r="D31" s="53" t="s">
        <v>185</v>
      </c>
      <c r="F31" s="124"/>
      <c r="G31" s="177">
        <v>2026</v>
      </c>
    </row>
    <row r="32" spans="1:7" ht="45" hidden="1" x14ac:dyDescent="0.25">
      <c r="A32" s="324"/>
      <c r="B32" s="130" t="s">
        <v>183</v>
      </c>
      <c r="C32" s="130"/>
      <c r="D32" s="39">
        <v>58</v>
      </c>
      <c r="F32" s="124"/>
      <c r="G32" s="177">
        <v>2027</v>
      </c>
    </row>
    <row r="33" spans="1:7" hidden="1" x14ac:dyDescent="0.25">
      <c r="A33" s="324"/>
      <c r="B33" s="188" t="str">
        <f>B27</f>
        <v/>
      </c>
      <c r="C33" s="188"/>
      <c r="D33" s="122">
        <v>95</v>
      </c>
      <c r="F33" s="124"/>
      <c r="G33" s="177">
        <v>2028</v>
      </c>
    </row>
    <row r="34" spans="1:7" hidden="1" x14ac:dyDescent="0.25">
      <c r="A34" s="324"/>
      <c r="B34" s="188" t="str">
        <f>B28</f>
        <v/>
      </c>
      <c r="C34" s="188"/>
      <c r="D34" s="122">
        <v>96</v>
      </c>
      <c r="F34" s="124"/>
      <c r="G34" s="177">
        <v>2029</v>
      </c>
    </row>
    <row r="35" spans="1:7" hidden="1" x14ac:dyDescent="0.25">
      <c r="A35" s="324"/>
      <c r="B35" s="188" t="str">
        <f>B29</f>
        <v/>
      </c>
      <c r="C35" s="188"/>
      <c r="D35" s="122">
        <v>83.72</v>
      </c>
      <c r="F35" s="124"/>
      <c r="G35" s="177">
        <v>2030</v>
      </c>
    </row>
    <row r="36" spans="1:7" ht="48.75" hidden="1" x14ac:dyDescent="0.25">
      <c r="A36" s="324"/>
      <c r="B36" s="121" t="s">
        <v>28</v>
      </c>
      <c r="C36" s="121"/>
      <c r="D36" s="122"/>
      <c r="F36" s="124"/>
      <c r="G36" s="177">
        <v>2031</v>
      </c>
    </row>
    <row r="37" spans="1:7" ht="27.75" customHeight="1" x14ac:dyDescent="0.25">
      <c r="A37" s="324" t="s">
        <v>8</v>
      </c>
      <c r="B37" s="348" t="s">
        <v>637</v>
      </c>
      <c r="C37" s="349"/>
      <c r="D37" s="222" t="s">
        <v>186</v>
      </c>
      <c r="E37" s="169" t="s">
        <v>7</v>
      </c>
      <c r="F37" s="150" t="s">
        <v>229</v>
      </c>
      <c r="G37" s="177">
        <v>2032</v>
      </c>
    </row>
    <row r="38" spans="1:7" ht="3.75" hidden="1" customHeight="1" x14ac:dyDescent="0.25">
      <c r="A38" s="324"/>
      <c r="B38" s="130" t="s">
        <v>183</v>
      </c>
      <c r="C38" s="130"/>
      <c r="D38" s="63">
        <v>56</v>
      </c>
      <c r="E38" s="73">
        <v>50</v>
      </c>
      <c r="F38" s="124"/>
      <c r="G38" s="177">
        <v>2033</v>
      </c>
    </row>
    <row r="39" spans="1:7" x14ac:dyDescent="0.25">
      <c r="A39" s="324"/>
      <c r="B39" s="335" t="str">
        <f>B33</f>
        <v/>
      </c>
      <c r="C39" s="336"/>
      <c r="D39" s="122" t="str">
        <f>IF(B39="","",'Input Menu'!C40)</f>
        <v/>
      </c>
      <c r="E39" s="192">
        <v>20</v>
      </c>
      <c r="F39" s="126" t="str">
        <f>IF(B39="","",('Input Menu'!E40/'Input Menu'!G40)*100)</f>
        <v/>
      </c>
      <c r="G39" s="177">
        <v>2034</v>
      </c>
    </row>
    <row r="40" spans="1:7" x14ac:dyDescent="0.25">
      <c r="A40" s="324"/>
      <c r="B40" s="335" t="str">
        <f>B34</f>
        <v/>
      </c>
      <c r="C40" s="336"/>
      <c r="D40" s="270" t="str">
        <f>IF(B40="","",'Input Menu'!C41)</f>
        <v/>
      </c>
      <c r="E40" s="192">
        <v>68</v>
      </c>
      <c r="F40" s="126" t="str">
        <f>IF(B40="","",('Input Menu'!E41/'Input Menu'!G41)*100)</f>
        <v/>
      </c>
      <c r="G40" s="177">
        <v>2035</v>
      </c>
    </row>
    <row r="41" spans="1:7" x14ac:dyDescent="0.25">
      <c r="A41" s="324"/>
      <c r="B41" s="335" t="str">
        <f>B35</f>
        <v/>
      </c>
      <c r="C41" s="336"/>
      <c r="D41" s="270" t="str">
        <f>IF(B41="","",'Input Menu'!C42)</f>
        <v/>
      </c>
      <c r="E41" s="192">
        <v>28</v>
      </c>
      <c r="F41" s="126" t="str">
        <f>IF(B41="","",('Input Menu'!E42/'Input Menu'!G42)*100)</f>
        <v/>
      </c>
      <c r="G41" s="177">
        <v>2036</v>
      </c>
    </row>
    <row r="42" spans="1:7" ht="48.75" hidden="1" x14ac:dyDescent="0.25">
      <c r="A42" s="324"/>
      <c r="B42" s="193" t="s">
        <v>28</v>
      </c>
      <c r="C42" s="193"/>
      <c r="D42" s="194"/>
      <c r="E42" s="194">
        <f>AVERAGE(E39:E41)</f>
        <v>38.666666666666664</v>
      </c>
    </row>
    <row r="43" spans="1:7" hidden="1" x14ac:dyDescent="0.25">
      <c r="A43" s="195"/>
      <c r="B43" s="121"/>
      <c r="C43" s="121"/>
      <c r="D43" s="191"/>
      <c r="E43" s="191"/>
      <c r="F43" s="126"/>
    </row>
    <row r="44" spans="1:7" ht="3.75" customHeight="1" x14ac:dyDescent="0.25">
      <c r="A44" s="196"/>
    </row>
    <row r="45" spans="1:7" hidden="1" x14ac:dyDescent="0.25"/>
    <row r="46" spans="1:7" hidden="1" x14ac:dyDescent="0.25"/>
    <row r="47" spans="1:7" ht="5.25" customHeight="1" x14ac:dyDescent="0.25">
      <c r="A47" s="177" t="s">
        <v>214</v>
      </c>
    </row>
    <row r="48" spans="1:7" x14ac:dyDescent="0.25">
      <c r="A48" s="196" t="s">
        <v>817</v>
      </c>
    </row>
    <row r="49" spans="1:12" ht="72.75" customHeight="1" x14ac:dyDescent="0.25">
      <c r="A49" s="345" t="s">
        <v>816</v>
      </c>
      <c r="B49" s="345"/>
      <c r="C49" s="345"/>
      <c r="D49" s="345"/>
      <c r="E49" s="197"/>
      <c r="H49" s="198"/>
      <c r="I49" s="199"/>
      <c r="L49" s="200"/>
    </row>
    <row r="50" spans="1:12" ht="18.75" customHeight="1" x14ac:dyDescent="0.25">
      <c r="A50" s="201" t="s">
        <v>634</v>
      </c>
      <c r="B50" s="203" t="e">
        <f>'3Elem. ER, CR1, CSR2, NAT1'!H42</f>
        <v>#VALUE!</v>
      </c>
      <c r="C50" s="204" t="e">
        <f>B50*0.6</f>
        <v>#VALUE!</v>
      </c>
      <c r="E50" s="202"/>
      <c r="F50" s="230"/>
      <c r="G50" s="204">
        <f>F50*0.6</f>
        <v>0</v>
      </c>
      <c r="H50" s="232"/>
      <c r="L50" s="205"/>
    </row>
    <row r="51" spans="1:12" ht="18.75" customHeight="1" x14ac:dyDescent="0.25">
      <c r="A51" s="226" t="s">
        <v>635</v>
      </c>
      <c r="B51" s="206" t="e">
        <f>'2Elem. ER, CR1, CSR1, NAT2'!H42</f>
        <v>#VALUE!</v>
      </c>
      <c r="C51" s="204" t="e">
        <f t="shared" ref="C51:C55" si="0">B51*0.6</f>
        <v>#VALUE!</v>
      </c>
      <c r="E51" s="202"/>
      <c r="F51" s="230"/>
      <c r="G51" s="204">
        <f>F51*0.6</f>
        <v>0</v>
      </c>
      <c r="H51" s="232"/>
      <c r="L51" s="205"/>
    </row>
    <row r="52" spans="1:12" ht="18" customHeight="1" x14ac:dyDescent="0.25">
      <c r="A52" s="201" t="s">
        <v>636</v>
      </c>
      <c r="B52" s="206" t="e">
        <f>'1Elem. ER, CR1, CSR1, NAT1'!H42</f>
        <v>#VALUE!</v>
      </c>
      <c r="C52" s="204" t="e">
        <f t="shared" si="0"/>
        <v>#VALUE!</v>
      </c>
      <c r="E52" s="202"/>
      <c r="F52" s="230"/>
      <c r="G52" s="204">
        <f>F52*0.6</f>
        <v>0</v>
      </c>
      <c r="H52" s="232"/>
      <c r="L52" s="205"/>
    </row>
    <row r="53" spans="1:12" ht="18" customHeight="1" x14ac:dyDescent="0.25">
      <c r="A53" s="226" t="s">
        <v>2434</v>
      </c>
      <c r="B53" s="206" t="e">
        <f>'9Elem. PR, CR1, CSR1, NAT1'!H42</f>
        <v>#VALUE!</v>
      </c>
      <c r="C53" s="204" t="e">
        <f t="shared" si="0"/>
        <v>#VALUE!</v>
      </c>
      <c r="E53" s="202"/>
      <c r="F53" s="230"/>
      <c r="G53" s="204">
        <f>F53*0.6</f>
        <v>0</v>
      </c>
      <c r="H53" s="232"/>
      <c r="L53" s="205"/>
    </row>
    <row r="54" spans="1:12" ht="18.75" customHeight="1" x14ac:dyDescent="0.25">
      <c r="A54" s="226" t="s">
        <v>2435</v>
      </c>
      <c r="B54" s="206" t="e">
        <f>'10Elem. PR, CR1, CSR1, NAT2'!H42</f>
        <v>#VALUE!</v>
      </c>
      <c r="C54" s="204" t="e">
        <f t="shared" si="0"/>
        <v>#VALUE!</v>
      </c>
      <c r="E54" s="202"/>
      <c r="H54" s="232"/>
      <c r="L54" s="205"/>
    </row>
    <row r="55" spans="1:12" ht="18.75" customHeight="1" x14ac:dyDescent="0.25">
      <c r="A55" s="201" t="s">
        <v>2436</v>
      </c>
      <c r="B55" s="206" t="e">
        <f>'14Elem. PR, CR2, CSR1, NAT2'!H42</f>
        <v>#VALUE!</v>
      </c>
      <c r="C55" s="204" t="e">
        <f t="shared" si="0"/>
        <v>#VALUE!</v>
      </c>
      <c r="E55" s="202"/>
      <c r="H55" s="232"/>
      <c r="L55" s="205"/>
    </row>
    <row r="56" spans="1:12" ht="99.75" customHeight="1" x14ac:dyDescent="0.25">
      <c r="A56" s="255" t="s">
        <v>2426</v>
      </c>
      <c r="B56" s="344"/>
      <c r="C56" s="344"/>
      <c r="D56" s="344"/>
      <c r="E56" s="344"/>
      <c r="F56" s="344"/>
      <c r="G56" s="344"/>
      <c r="H56" s="344"/>
    </row>
    <row r="57" spans="1:12" ht="18" hidden="1" customHeight="1" x14ac:dyDescent="0.25">
      <c r="B57" s="206"/>
      <c r="C57" s="204"/>
      <c r="E57" s="202"/>
      <c r="H57" s="232"/>
    </row>
    <row r="58" spans="1:12" ht="18" hidden="1" customHeight="1" x14ac:dyDescent="0.25">
      <c r="B58" s="206"/>
      <c r="C58" s="204"/>
      <c r="E58" s="202"/>
      <c r="H58" s="232"/>
    </row>
    <row r="59" spans="1:12" ht="18" hidden="1" customHeight="1" x14ac:dyDescent="0.25">
      <c r="B59" s="206"/>
      <c r="C59" s="204"/>
      <c r="E59" s="202"/>
      <c r="H59" s="232"/>
    </row>
    <row r="60" spans="1:12" ht="18" hidden="1" customHeight="1" x14ac:dyDescent="0.25">
      <c r="B60" s="206"/>
      <c r="C60" s="204"/>
      <c r="E60" s="202"/>
      <c r="H60" s="232"/>
    </row>
    <row r="61" spans="1:12" ht="18" hidden="1" customHeight="1" x14ac:dyDescent="0.25">
      <c r="B61" s="206"/>
      <c r="C61" s="204"/>
      <c r="E61" s="202"/>
      <c r="H61" s="232"/>
    </row>
    <row r="62" spans="1:12" ht="18" hidden="1" customHeight="1" x14ac:dyDescent="0.25">
      <c r="E62" s="202"/>
    </row>
    <row r="63" spans="1:12" ht="18" hidden="1" customHeight="1" x14ac:dyDescent="0.25">
      <c r="D63" s="201"/>
      <c r="E63" s="202"/>
    </row>
    <row r="64" spans="1:12" ht="21.75" hidden="1" customHeight="1" x14ac:dyDescent="0.25">
      <c r="E64" s="202"/>
    </row>
    <row r="65" spans="1:15" ht="15.75" customHeight="1" x14ac:dyDescent="0.25">
      <c r="D65" s="201"/>
      <c r="E65" s="202"/>
    </row>
    <row r="66" spans="1:15" ht="3" customHeight="1" x14ac:dyDescent="0.25">
      <c r="A66" s="207"/>
      <c r="C66" s="204"/>
      <c r="D66" s="201"/>
      <c r="E66" s="202"/>
      <c r="H66" s="206"/>
    </row>
    <row r="67" spans="1:15" ht="18" hidden="1" customHeight="1" x14ac:dyDescent="0.25">
      <c r="C67" s="204"/>
      <c r="D67" s="201"/>
      <c r="E67" s="202"/>
      <c r="H67" s="206"/>
    </row>
    <row r="68" spans="1:15" ht="3" customHeight="1" x14ac:dyDescent="0.25">
      <c r="C68" s="204"/>
      <c r="D68" s="201"/>
      <c r="E68" s="202"/>
      <c r="H68" s="206"/>
    </row>
    <row r="69" spans="1:15" x14ac:dyDescent="0.25">
      <c r="A69" s="205" t="s">
        <v>2427</v>
      </c>
    </row>
    <row r="70" spans="1:15" ht="24" customHeight="1" x14ac:dyDescent="0.25">
      <c r="A70" s="240"/>
      <c r="B70" s="347"/>
      <c r="C70" s="347"/>
      <c r="D70" s="208"/>
    </row>
    <row r="71" spans="1:15" ht="14.25" customHeight="1" x14ac:dyDescent="0.25">
      <c r="D71" s="208"/>
    </row>
    <row r="72" spans="1:15" ht="33.75" customHeight="1" x14ac:dyDescent="0.25">
      <c r="A72" s="238" t="s">
        <v>642</v>
      </c>
      <c r="B72" s="334"/>
      <c r="C72" s="334"/>
      <c r="D72" s="334"/>
      <c r="E72" s="233"/>
      <c r="F72" s="233"/>
      <c r="G72" s="233"/>
      <c r="H72" s="233"/>
      <c r="I72" s="233"/>
      <c r="L72" s="177">
        <f>B72</f>
        <v>0</v>
      </c>
      <c r="M72" s="177">
        <f>D72</f>
        <v>0</v>
      </c>
      <c r="O72" s="177">
        <f>B72</f>
        <v>0</v>
      </c>
    </row>
    <row r="73" spans="1:15" ht="6.75" customHeight="1" x14ac:dyDescent="0.25">
      <c r="A73" s="209"/>
      <c r="B73" s="229"/>
      <c r="C73" s="229"/>
      <c r="D73" s="233"/>
      <c r="E73" s="233"/>
      <c r="F73" s="233"/>
      <c r="G73" s="233"/>
      <c r="H73" s="233"/>
      <c r="I73" s="233"/>
    </row>
    <row r="74" spans="1:15" ht="18.75" customHeight="1" x14ac:dyDescent="0.25">
      <c r="A74" s="346" t="s">
        <v>662</v>
      </c>
      <c r="B74" s="346"/>
      <c r="C74" s="346"/>
      <c r="D74" s="346"/>
      <c r="E74" s="346"/>
      <c r="F74" s="346"/>
      <c r="G74" s="233"/>
      <c r="H74" s="233"/>
      <c r="I74" s="233"/>
    </row>
    <row r="75" spans="1:15" ht="5.25" hidden="1" customHeight="1" x14ac:dyDescent="0.25">
      <c r="A75" s="209"/>
      <c r="B75" s="229"/>
      <c r="C75" s="229"/>
      <c r="D75" s="233"/>
      <c r="E75" s="233"/>
      <c r="F75" s="233"/>
      <c r="G75" s="233"/>
      <c r="H75" s="233"/>
      <c r="I75" s="233"/>
    </row>
    <row r="76" spans="1:15" ht="20.25" customHeight="1" x14ac:dyDescent="0.25">
      <c r="A76" s="210" t="s">
        <v>227</v>
      </c>
      <c r="B76" s="211"/>
      <c r="C76" s="211"/>
      <c r="D76" s="212"/>
    </row>
    <row r="77" spans="1:15" ht="10.5" customHeight="1" x14ac:dyDescent="0.25">
      <c r="A77" s="210" t="s">
        <v>223</v>
      </c>
      <c r="B77" s="211"/>
      <c r="C77" s="211"/>
    </row>
    <row r="78" spans="1:15" ht="13.5" customHeight="1" x14ac:dyDescent="0.25">
      <c r="A78" s="210" t="s">
        <v>656</v>
      </c>
      <c r="B78" s="211"/>
      <c r="C78" s="211"/>
      <c r="D78" s="213"/>
      <c r="E78" s="213"/>
      <c r="F78" s="231"/>
      <c r="G78" s="213"/>
      <c r="H78" s="213"/>
      <c r="I78" s="214"/>
      <c r="J78" s="214"/>
      <c r="K78" s="214"/>
    </row>
    <row r="79" spans="1:15" x14ac:dyDescent="0.25">
      <c r="A79" s="177" t="s">
        <v>655</v>
      </c>
    </row>
    <row r="80" spans="1:15" ht="11.25" customHeight="1" x14ac:dyDescent="0.25"/>
    <row r="81" ht="12" customHeight="1" x14ac:dyDescent="0.25"/>
  </sheetData>
  <sheetProtection password="E89B" sheet="1" objects="1" scenarios="1"/>
  <protectedRanges>
    <protectedRange sqref="B70" name="Range1"/>
    <protectedRange sqref="B72" name="Range2"/>
    <protectedRange sqref="B56:H56" name="Range3"/>
  </protectedRanges>
  <sortState ref="J1:J61">
    <sortCondition ref="J1"/>
  </sortState>
  <customSheetViews>
    <customSheetView guid="{4A908606-4657-4E94-A24A-D00115F5FBC8}" showPageBreaks="1" showGridLines="0" printArea="1" hiddenRows="1" hiddenColumns="1" view="pageBreakPreview" showRuler="0">
      <selection sqref="A1:H1"/>
      <pageMargins left="0.51249999999999996" right="0.45" top="0.65" bottom="1" header="0.36" footer="0.55000000000000004"/>
      <pageSetup paperSize="5" scale="95" orientation="portrait" errors="blank" r:id="rId1"/>
    </customSheetView>
    <customSheetView guid="{B5F02B4C-8432-477C-902D-F5F59352B554}" showPageBreaks="1" showGridLines="0" printArea="1" hiddenRows="1" hiddenColumns="1" view="pageBreakPreview">
      <pane ySplit="10" topLeftCell="A36" activePane="bottomLeft" state="frozen"/>
      <selection pane="bottomLeft" sqref="A1:E1"/>
      <pageMargins left="0.45" right="0.45" top="0.75" bottom="0.75" header="0.3" footer="0.3"/>
      <pageSetup paperSize="5" orientation="portrait" r:id="rId2"/>
    </customSheetView>
  </customSheetViews>
  <mergeCells count="44">
    <mergeCell ref="A74:F74"/>
    <mergeCell ref="B70:C70"/>
    <mergeCell ref="B6:F6"/>
    <mergeCell ref="B7:F7"/>
    <mergeCell ref="B37:C37"/>
    <mergeCell ref="B39:C39"/>
    <mergeCell ref="B40:C40"/>
    <mergeCell ref="B41:C41"/>
    <mergeCell ref="B23:C23"/>
    <mergeCell ref="B25:C25"/>
    <mergeCell ref="B27:C27"/>
    <mergeCell ref="B28:C28"/>
    <mergeCell ref="B29:C29"/>
    <mergeCell ref="B17:C17"/>
    <mergeCell ref="B19:C19"/>
    <mergeCell ref="A9:D9"/>
    <mergeCell ref="A1:H1"/>
    <mergeCell ref="A2:H2"/>
    <mergeCell ref="A3:H3"/>
    <mergeCell ref="A5:H5"/>
    <mergeCell ref="B72:D72"/>
    <mergeCell ref="B21:C21"/>
    <mergeCell ref="B22:C22"/>
    <mergeCell ref="B8:C8"/>
    <mergeCell ref="B11:C11"/>
    <mergeCell ref="B13:C13"/>
    <mergeCell ref="B15:C15"/>
    <mergeCell ref="B16:C16"/>
    <mergeCell ref="B12:C12"/>
    <mergeCell ref="B56:H56"/>
    <mergeCell ref="A49:D49"/>
    <mergeCell ref="A37:A42"/>
    <mergeCell ref="A13:A17"/>
    <mergeCell ref="D11:F11"/>
    <mergeCell ref="A10:F10"/>
    <mergeCell ref="D27:F27"/>
    <mergeCell ref="D28:F28"/>
    <mergeCell ref="A19:A36"/>
    <mergeCell ref="D29:F29"/>
    <mergeCell ref="D19:F19"/>
    <mergeCell ref="D21:F21"/>
    <mergeCell ref="D22:F22"/>
    <mergeCell ref="D23:F23"/>
    <mergeCell ref="D25:F25"/>
  </mergeCells>
  <conditionalFormatting sqref="D39:E41">
    <cfRule type="containsBlanks" dxfId="158" priority="15">
      <formula>LEN(TRIM(D39))=0</formula>
    </cfRule>
  </conditionalFormatting>
  <conditionalFormatting sqref="D39:D41">
    <cfRule type="cellIs" dxfId="157" priority="5" operator="equal">
      <formula>0</formula>
    </cfRule>
  </conditionalFormatting>
  <conditionalFormatting sqref="C50:C55">
    <cfRule type="cellIs" dxfId="156" priority="1" operator="lessThan">
      <formula>1.5</formula>
    </cfRule>
    <cfRule type="cellIs" dxfId="155" priority="2" operator="greaterThanOrEqual">
      <formula>1.5</formula>
    </cfRule>
  </conditionalFormatting>
  <dataValidations xWindow="629" yWindow="281" count="5">
    <dataValidation type="list" allowBlank="1" showInputMessage="1" showErrorMessage="1" errorTitle="aye" error="Select Data from the list" sqref="B20:C20 B14:C14">
      <formula1>$G$14:$G$26</formula1>
    </dataValidation>
    <dataValidation allowBlank="1" showInputMessage="1" showErrorMessage="1" errorTitle="aye" error="Select Data from the list" sqref="C18 B15:B18 B21:B41 C24 C26 C30:C36 C38"/>
    <dataValidation type="decimal" allowBlank="1" showInputMessage="1" showErrorMessage="1" sqref="E39:E41">
      <formula1>0</formula1>
      <formula2>100</formula2>
    </dataValidation>
    <dataValidation type="list" allowBlank="1" showInputMessage="1" showErrorMessage="1" sqref="B70:C70">
      <formula1>"Option1,Option2,Option3,Option4,Option5,Option6"</formula1>
    </dataValidation>
    <dataValidation type="list" allowBlank="1" showInputMessage="1" showErrorMessage="1" sqref="B72:D72">
      <formula1>"School Self- Assessment, Division Assessment Validation, Regional Assessment Validation, National Validation, Division TA, Regional TA, No Report"</formula1>
    </dataValidation>
  </dataValidations>
  <hyperlinks>
    <hyperlink ref="A52" location="'1Elem. ER, CR1, CSR1, NAT1'!A1" display="Option1: ER, CR1, CSR1, NAT1"/>
    <hyperlink ref="A55" location="'14Elem. PR, CR2, CSR1, NAT2'!Print_Area" display="Option6: PR, DR, RR, PrR"/>
    <hyperlink ref="A50" location="'3Elem. ER, CR1, CSR2, NAT1'!A1" display="Option1: ER, DR, RR, NAT1"/>
    <hyperlink ref="A51" location="'2Elem. ER, CR1, CSR1, NAT2'!A1" display="Option2: ER, CR1, CSR1, NAT2"/>
    <hyperlink ref="A53" location="'9Elem. PR, CR1, CSR1, NAT1'!A1" display="Option9: PR, CR1, CSR1, NAT1"/>
    <hyperlink ref="A54" location="'10Elem. PR, CR1, CSR1, NAT2'!A1" display="Option10: PR, CR1, CSR1, NAT2"/>
  </hyperlinks>
  <pageMargins left="0.51249999999999996" right="0.45" top="0.65" bottom="1" header="0.36" footer="0.55000000000000004"/>
  <pageSetup paperSize="5" scale="93" orientation="portrait" errors="blank" r:id="rId3"/>
  <drawing r:id="rId4"/>
  <legacy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O111"/>
  <sheetViews>
    <sheetView showGridLines="0" view="pageBreakPreview" zoomScaleNormal="100" zoomScaleSheetLayoutView="100" workbookViewId="0">
      <pane ySplit="9" topLeftCell="A34" activePane="bottomLeft" state="frozen"/>
      <selection pane="bottomLeft" sqref="A1:H1"/>
    </sheetView>
  </sheetViews>
  <sheetFormatPr defaultRowHeight="15" x14ac:dyDescent="0.25"/>
  <cols>
    <col min="1" max="1" width="12.7109375" style="3" customWidth="1"/>
    <col min="2" max="2" width="17.28515625" style="76" customWidth="1"/>
    <col min="3" max="3" width="9.140625" style="36" customWidth="1"/>
    <col min="4" max="4" width="10.5703125" style="76" customWidth="1"/>
    <col min="5" max="5" width="24.42578125" style="5" customWidth="1"/>
    <col min="6" max="6" width="9.85546875" style="5" customWidth="1"/>
    <col min="7" max="7" width="4.85546875" style="4" hidden="1" customWidth="1"/>
    <col min="8" max="8" width="10.5703125" style="4" customWidth="1"/>
    <col min="9" max="9" width="8.85546875" hidden="1" customWidth="1"/>
    <col min="10" max="10" width="4.28515625" hidden="1" customWidth="1"/>
    <col min="11" max="11" width="5.5703125" hidden="1" customWidth="1"/>
    <col min="13" max="13" width="57.140625" customWidth="1"/>
    <col min="14" max="14" width="2.5703125" customWidth="1"/>
    <col min="15" max="15" width="5.140625" customWidth="1"/>
  </cols>
  <sheetData>
    <row r="1" spans="1:11" x14ac:dyDescent="0.25">
      <c r="A1" s="371" t="str">
        <f>'Main Menu'!A1:F1</f>
        <v>Department of Education</v>
      </c>
      <c r="B1" s="371"/>
      <c r="C1" s="371"/>
      <c r="D1" s="371"/>
      <c r="E1" s="371"/>
      <c r="F1" s="371"/>
      <c r="G1" s="371"/>
      <c r="H1" s="371"/>
    </row>
    <row r="2" spans="1:11" x14ac:dyDescent="0.25">
      <c r="A2" s="371" t="str">
        <f>'Main Menu'!A2:F2</f>
        <v>Region X</v>
      </c>
      <c r="B2" s="371"/>
      <c r="C2" s="371"/>
      <c r="D2" s="371"/>
      <c r="E2" s="371"/>
      <c r="F2" s="371"/>
      <c r="G2" s="371"/>
      <c r="H2" s="371"/>
    </row>
    <row r="3" spans="1:11" ht="13.5" customHeight="1" x14ac:dyDescent="0.25">
      <c r="A3" s="372" t="str">
        <f>'Main Menu'!A3:F3</f>
        <v/>
      </c>
      <c r="B3" s="372"/>
      <c r="C3" s="372"/>
      <c r="D3" s="372"/>
      <c r="E3" s="372"/>
      <c r="F3" s="372"/>
      <c r="G3" s="372"/>
      <c r="H3" s="372"/>
    </row>
    <row r="4" spans="1:11" ht="1.5" customHeight="1" x14ac:dyDescent="0.25"/>
    <row r="5" spans="1:11" ht="34.5" customHeight="1" x14ac:dyDescent="0.25">
      <c r="A5" s="406" t="s">
        <v>0</v>
      </c>
      <c r="B5" s="406"/>
      <c r="C5" s="406"/>
      <c r="D5" s="406"/>
      <c r="E5" s="406"/>
      <c r="F5" s="406"/>
      <c r="G5" s="406"/>
      <c r="H5" s="406"/>
    </row>
    <row r="6" spans="1:11" ht="32.25" customHeight="1" x14ac:dyDescent="0.25">
      <c r="A6" s="3" t="s">
        <v>1</v>
      </c>
      <c r="B6" s="407">
        <f>'Main Menu'!G6</f>
        <v>0</v>
      </c>
      <c r="C6" s="407"/>
      <c r="D6" s="34"/>
      <c r="E6" s="18" t="s">
        <v>30</v>
      </c>
      <c r="F6" s="408">
        <f>'Main Menu'!G7</f>
        <v>0</v>
      </c>
      <c r="G6" s="408"/>
      <c r="H6" s="408"/>
      <c r="K6">
        <f>B6</f>
        <v>0</v>
      </c>
    </row>
    <row r="7" spans="1:11" ht="3" customHeight="1" x14ac:dyDescent="0.25">
      <c r="B7" s="6"/>
      <c r="C7" s="37"/>
      <c r="D7" s="6"/>
      <c r="E7" s="15"/>
      <c r="F7" s="16"/>
      <c r="G7" s="16"/>
      <c r="H7" s="7"/>
    </row>
    <row r="8" spans="1:11" ht="18.75" customHeight="1" x14ac:dyDescent="0.25">
      <c r="A8" s="409" t="s">
        <v>31</v>
      </c>
      <c r="B8" s="409"/>
      <c r="C8" s="409"/>
      <c r="D8" s="409"/>
      <c r="E8" s="409"/>
      <c r="F8" s="409"/>
      <c r="G8" s="409"/>
      <c r="H8" s="409"/>
    </row>
    <row r="9" spans="1:11" s="2" customFormat="1" ht="27" customHeight="1" x14ac:dyDescent="0.25">
      <c r="A9" s="29" t="s">
        <v>2</v>
      </c>
      <c r="B9" s="410" t="s">
        <v>13</v>
      </c>
      <c r="C9" s="410"/>
      <c r="D9" s="74"/>
      <c r="E9" s="74" t="s">
        <v>14</v>
      </c>
      <c r="F9" s="74" t="s">
        <v>15</v>
      </c>
      <c r="G9" s="74" t="s">
        <v>15</v>
      </c>
      <c r="H9" s="31" t="s">
        <v>16</v>
      </c>
    </row>
    <row r="10" spans="1:11" s="2" customFormat="1" ht="2.25" customHeight="1" x14ac:dyDescent="0.25">
      <c r="A10" s="8"/>
      <c r="B10" s="9"/>
      <c r="C10" s="38"/>
      <c r="D10" s="9"/>
      <c r="E10" s="9"/>
      <c r="F10" s="14"/>
      <c r="G10" s="14"/>
      <c r="H10" s="19"/>
    </row>
    <row r="11" spans="1:11" ht="30" x14ac:dyDescent="0.25">
      <c r="A11" s="396" t="s">
        <v>3</v>
      </c>
      <c r="B11" s="32" t="s">
        <v>9</v>
      </c>
      <c r="C11" s="53" t="s">
        <v>10</v>
      </c>
      <c r="D11" s="54" t="s">
        <v>68</v>
      </c>
      <c r="E11" s="402"/>
      <c r="F11" s="403" t="e">
        <f>grd(C16)</f>
        <v>#VALUE!</v>
      </c>
      <c r="G11" s="393" t="e">
        <f>F11*0.45</f>
        <v>#VALUE!</v>
      </c>
      <c r="H11" s="393" t="e">
        <f>G11</f>
        <v>#VALUE!</v>
      </c>
    </row>
    <row r="12" spans="1:11" hidden="1" x14ac:dyDescent="0.25">
      <c r="A12" s="396"/>
      <c r="B12" s="11" t="str">
        <f>'Main Menu'!B14</f>
        <v>SY 2009-2010</v>
      </c>
      <c r="C12" s="39"/>
      <c r="D12" s="33">
        <f>'Main Menu'!D14</f>
        <v>990</v>
      </c>
      <c r="E12" s="402"/>
      <c r="F12" s="404"/>
      <c r="G12" s="394"/>
      <c r="H12" s="394"/>
    </row>
    <row r="13" spans="1:11" ht="18.75" customHeight="1" x14ac:dyDescent="0.25">
      <c r="A13" s="396"/>
      <c r="B13" s="11" t="str">
        <f>'Main Menu'!B15</f>
        <v/>
      </c>
      <c r="C13" s="40"/>
      <c r="D13" s="33" t="str">
        <f>'Main Menu'!D15</f>
        <v/>
      </c>
      <c r="E13" s="402"/>
      <c r="F13" s="404"/>
      <c r="G13" s="394"/>
      <c r="H13" s="394"/>
      <c r="K13" t="s">
        <v>17</v>
      </c>
    </row>
    <row r="14" spans="1:11" ht="20.25" customHeight="1" x14ac:dyDescent="0.25">
      <c r="A14" s="396"/>
      <c r="B14" s="11" t="str">
        <f>'Main Menu'!B16</f>
        <v/>
      </c>
      <c r="C14" s="40" t="e">
        <f>((D14-D13)/D13)*100</f>
        <v>#VALUE!</v>
      </c>
      <c r="D14" s="33" t="str">
        <f>'Main Menu'!D16</f>
        <v/>
      </c>
      <c r="E14" s="402"/>
      <c r="F14" s="404"/>
      <c r="G14" s="394"/>
      <c r="H14" s="394"/>
      <c r="K14" t="s">
        <v>18</v>
      </c>
    </row>
    <row r="15" spans="1:11" ht="19.5" customHeight="1" x14ac:dyDescent="0.25">
      <c r="A15" s="396"/>
      <c r="B15" s="11" t="str">
        <f>'Main Menu'!B17</f>
        <v/>
      </c>
      <c r="C15" s="40" t="e">
        <f>((D15-D14)/D14)*100</f>
        <v>#VALUE!</v>
      </c>
      <c r="D15" s="33" t="str">
        <f>'Main Menu'!D17</f>
        <v/>
      </c>
      <c r="E15" s="402"/>
      <c r="F15" s="404"/>
      <c r="G15" s="394"/>
      <c r="H15" s="394"/>
      <c r="K15" t="s">
        <v>19</v>
      </c>
    </row>
    <row r="16" spans="1:11" ht="32.25" customHeight="1" x14ac:dyDescent="0.25">
      <c r="A16" s="396"/>
      <c r="B16" s="77" t="s">
        <v>28</v>
      </c>
      <c r="C16" s="72" t="e">
        <f>AVERAGE(C14:C15)</f>
        <v>#VALUE!</v>
      </c>
      <c r="D16" s="13"/>
      <c r="E16" s="402"/>
      <c r="F16" s="405"/>
      <c r="G16" s="395"/>
      <c r="H16" s="395"/>
      <c r="I16" s="35"/>
      <c r="K16" t="s">
        <v>20</v>
      </c>
    </row>
    <row r="17" spans="1:11" ht="27" customHeight="1" x14ac:dyDescent="0.25">
      <c r="A17" s="396" t="s">
        <v>4</v>
      </c>
      <c r="B17" s="32" t="s">
        <v>11</v>
      </c>
      <c r="C17" s="53" t="s">
        <v>12</v>
      </c>
      <c r="D17" s="54" t="s">
        <v>69</v>
      </c>
      <c r="E17" s="397"/>
      <c r="F17" s="386" t="e">
        <f>IF(C22&gt;=5,"1",IF(C22&gt;=2,"2",IF(C22&lt;2,"3","0")))</f>
        <v>#VALUE!</v>
      </c>
      <c r="G17" s="400" t="e">
        <f>F17*0.0833</f>
        <v>#VALUE!</v>
      </c>
      <c r="H17" s="401" t="e">
        <f>SUM(G17:G34)</f>
        <v>#VALUE!</v>
      </c>
      <c r="K17" t="s">
        <v>21</v>
      </c>
    </row>
    <row r="18" spans="1:11" ht="15" hidden="1" customHeight="1" x14ac:dyDescent="0.25">
      <c r="A18" s="396"/>
      <c r="B18" s="11" t="str">
        <f>'Main Menu'!B20</f>
        <v>SY 2008-2009</v>
      </c>
      <c r="C18" s="39"/>
      <c r="D18" s="33">
        <f>'Main Menu'!D20</f>
        <v>0.02</v>
      </c>
      <c r="E18" s="398"/>
      <c r="F18" s="386"/>
      <c r="G18" s="400"/>
      <c r="H18" s="394"/>
      <c r="I18" s="43"/>
      <c r="J18" s="41"/>
    </row>
    <row r="19" spans="1:11" x14ac:dyDescent="0.25">
      <c r="A19" s="396"/>
      <c r="B19" s="11" t="str">
        <f>'Main Menu'!B21</f>
        <v/>
      </c>
      <c r="C19" s="40"/>
      <c r="D19" s="65" t="str">
        <f>'Main Menu'!D21</f>
        <v/>
      </c>
      <c r="E19" s="398"/>
      <c r="F19" s="386"/>
      <c r="G19" s="400"/>
      <c r="H19" s="394"/>
      <c r="I19" s="43"/>
      <c r="J19" s="40"/>
      <c r="K19" t="s">
        <v>22</v>
      </c>
    </row>
    <row r="20" spans="1:11" x14ac:dyDescent="0.25">
      <c r="A20" s="396"/>
      <c r="B20" s="11" t="str">
        <f>'Main Menu'!B22</f>
        <v/>
      </c>
      <c r="C20" s="40" t="e">
        <f>(D20-D19)</f>
        <v>#VALUE!</v>
      </c>
      <c r="D20" s="65" t="str">
        <f>'Main Menu'!D22</f>
        <v/>
      </c>
      <c r="E20" s="398"/>
      <c r="F20" s="386"/>
      <c r="G20" s="400"/>
      <c r="H20" s="394"/>
      <c r="I20" s="43"/>
      <c r="J20" s="40"/>
      <c r="K20" t="s">
        <v>23</v>
      </c>
    </row>
    <row r="21" spans="1:11" x14ac:dyDescent="0.25">
      <c r="A21" s="396"/>
      <c r="B21" s="11" t="str">
        <f>'Main Menu'!B23</f>
        <v/>
      </c>
      <c r="C21" s="40" t="e">
        <f>D21-D20</f>
        <v>#VALUE!</v>
      </c>
      <c r="D21" s="65" t="str">
        <f>'Main Menu'!D23</f>
        <v/>
      </c>
      <c r="E21" s="398"/>
      <c r="F21" s="386"/>
      <c r="G21" s="400"/>
      <c r="H21" s="394"/>
      <c r="I21" s="43"/>
      <c r="J21" s="40"/>
      <c r="K21" t="s">
        <v>24</v>
      </c>
    </row>
    <row r="22" spans="1:11" x14ac:dyDescent="0.25">
      <c r="A22" s="396"/>
      <c r="B22" s="77" t="s">
        <v>29</v>
      </c>
      <c r="C22" s="72" t="e">
        <f>(C20+C21)/2</f>
        <v>#VALUE!</v>
      </c>
      <c r="D22" s="66"/>
      <c r="E22" s="399"/>
      <c r="F22" s="386"/>
      <c r="G22" s="400"/>
      <c r="H22" s="394"/>
      <c r="I22" s="43"/>
      <c r="J22" s="41"/>
    </row>
    <row r="23" spans="1:11" ht="30" x14ac:dyDescent="0.25">
      <c r="A23" s="396"/>
      <c r="B23" s="32" t="s">
        <v>5</v>
      </c>
      <c r="C23" s="53" t="s">
        <v>10</v>
      </c>
      <c r="D23" s="53" t="s">
        <v>70</v>
      </c>
      <c r="E23" s="402"/>
      <c r="F23" s="403" t="e">
        <f>grd(C28)</f>
        <v>#VALUE!</v>
      </c>
      <c r="G23" s="400" t="e">
        <f>F23*0.0833</f>
        <v>#VALUE!</v>
      </c>
      <c r="H23" s="394"/>
      <c r="K23" t="s">
        <v>25</v>
      </c>
    </row>
    <row r="24" spans="1:11" hidden="1" x14ac:dyDescent="0.25">
      <c r="A24" s="396"/>
      <c r="B24" s="11" t="str">
        <f>'Main Menu'!B26</f>
        <v>SY 2008-2009</v>
      </c>
      <c r="C24" s="39"/>
      <c r="D24" s="39">
        <f>'Main Menu'!D26</f>
        <v>65</v>
      </c>
      <c r="E24" s="402"/>
      <c r="F24" s="404"/>
      <c r="G24" s="400"/>
      <c r="H24" s="394"/>
    </row>
    <row r="25" spans="1:11" x14ac:dyDescent="0.25">
      <c r="A25" s="396"/>
      <c r="B25" s="11" t="str">
        <f>'Main Menu'!B27</f>
        <v/>
      </c>
      <c r="C25" s="40"/>
      <c r="D25" s="63" t="str">
        <f>'Main Menu'!D27</f>
        <v/>
      </c>
      <c r="E25" s="402"/>
      <c r="F25" s="404"/>
      <c r="G25" s="400"/>
      <c r="H25" s="394"/>
      <c r="K25" t="s">
        <v>26</v>
      </c>
    </row>
    <row r="26" spans="1:11" x14ac:dyDescent="0.25">
      <c r="A26" s="396"/>
      <c r="B26" s="11" t="str">
        <f>'Main Menu'!B28</f>
        <v/>
      </c>
      <c r="C26" s="40" t="e">
        <f>(D26-D25)/D25*100</f>
        <v>#VALUE!</v>
      </c>
      <c r="D26" s="63" t="str">
        <f>'Main Menu'!D28</f>
        <v/>
      </c>
      <c r="E26" s="402"/>
      <c r="F26" s="404"/>
      <c r="G26" s="400"/>
      <c r="H26" s="394"/>
      <c r="K26" t="s">
        <v>27</v>
      </c>
    </row>
    <row r="27" spans="1:11" x14ac:dyDescent="0.25">
      <c r="A27" s="396"/>
      <c r="B27" s="11" t="str">
        <f>'Main Menu'!B29</f>
        <v/>
      </c>
      <c r="C27" s="40" t="e">
        <f>(D27-D26)/D26*100</f>
        <v>#VALUE!</v>
      </c>
      <c r="D27" s="63" t="str">
        <f>'Main Menu'!D29</f>
        <v/>
      </c>
      <c r="E27" s="402"/>
      <c r="F27" s="404"/>
      <c r="G27" s="400"/>
      <c r="H27" s="394"/>
    </row>
    <row r="28" spans="1:11" x14ac:dyDescent="0.25">
      <c r="A28" s="396"/>
      <c r="B28" s="77" t="s">
        <v>28</v>
      </c>
      <c r="C28" s="72" t="e">
        <f>(C26+C27)/2</f>
        <v>#VALUE!</v>
      </c>
      <c r="D28" s="40"/>
      <c r="E28" s="402"/>
      <c r="F28" s="405"/>
      <c r="G28" s="400"/>
      <c r="H28" s="394"/>
    </row>
    <row r="29" spans="1:11" ht="30" x14ac:dyDescent="0.25">
      <c r="A29" s="396"/>
      <c r="B29" s="32" t="s">
        <v>6</v>
      </c>
      <c r="C29" s="53" t="s">
        <v>10</v>
      </c>
      <c r="D29" s="53" t="s">
        <v>71</v>
      </c>
      <c r="E29" s="402"/>
      <c r="F29" s="403">
        <f>grd(C34)</f>
        <v>0</v>
      </c>
      <c r="G29" s="400">
        <f>F29*0.0834</f>
        <v>0</v>
      </c>
      <c r="H29" s="394"/>
    </row>
    <row r="30" spans="1:11" hidden="1" x14ac:dyDescent="0.25">
      <c r="A30" s="396"/>
      <c r="B30" s="11" t="str">
        <f>'Main Menu'!B32</f>
        <v>SY 2008-2009</v>
      </c>
      <c r="C30" s="39"/>
      <c r="D30" s="39">
        <f>'Main Menu'!D32</f>
        <v>58</v>
      </c>
      <c r="E30" s="402"/>
      <c r="F30" s="404"/>
      <c r="G30" s="400"/>
      <c r="H30" s="394"/>
    </row>
    <row r="31" spans="1:11" x14ac:dyDescent="0.25">
      <c r="A31" s="396"/>
      <c r="B31" s="11" t="str">
        <f>'Main Menu'!B33</f>
        <v/>
      </c>
      <c r="C31" s="40"/>
      <c r="D31" s="63">
        <f>'Main Menu'!D33</f>
        <v>95</v>
      </c>
      <c r="E31" s="402"/>
      <c r="F31" s="404"/>
      <c r="G31" s="400"/>
      <c r="H31" s="394"/>
    </row>
    <row r="32" spans="1:11" x14ac:dyDescent="0.25">
      <c r="A32" s="396"/>
      <c r="B32" s="11" t="str">
        <f>'Main Menu'!B34</f>
        <v/>
      </c>
      <c r="C32" s="40">
        <f>(D32-D31)/D31*100</f>
        <v>1.0526315789473684</v>
      </c>
      <c r="D32" s="63">
        <f>'Main Menu'!D34</f>
        <v>96</v>
      </c>
      <c r="E32" s="402"/>
      <c r="F32" s="404"/>
      <c r="G32" s="400"/>
      <c r="H32" s="394"/>
    </row>
    <row r="33" spans="1:8" x14ac:dyDescent="0.25">
      <c r="A33" s="396"/>
      <c r="B33" s="11" t="str">
        <f>'Main Menu'!B35</f>
        <v/>
      </c>
      <c r="C33" s="40">
        <f>(D33-D32)/D32*100</f>
        <v>-12.791666666666668</v>
      </c>
      <c r="D33" s="63">
        <f>'Main Menu'!D35</f>
        <v>83.72</v>
      </c>
      <c r="E33" s="402"/>
      <c r="F33" s="404"/>
      <c r="G33" s="400"/>
      <c r="H33" s="394"/>
    </row>
    <row r="34" spans="1:8" x14ac:dyDescent="0.25">
      <c r="A34" s="396"/>
      <c r="B34" s="77" t="s">
        <v>28</v>
      </c>
      <c r="C34" s="72">
        <f>(C32+C33)/2</f>
        <v>-5.8695175438596499</v>
      </c>
      <c r="D34" s="40"/>
      <c r="E34" s="402"/>
      <c r="F34" s="405"/>
      <c r="G34" s="400"/>
      <c r="H34" s="395"/>
    </row>
    <row r="35" spans="1:8" ht="36" customHeight="1" x14ac:dyDescent="0.25">
      <c r="A35" s="396" t="s">
        <v>8</v>
      </c>
      <c r="B35" s="32" t="s">
        <v>7</v>
      </c>
      <c r="C35" s="64" t="s">
        <v>10</v>
      </c>
      <c r="D35" s="64" t="s">
        <v>7</v>
      </c>
      <c r="E35" s="402"/>
      <c r="F35" s="403" t="e">
        <f>grdee(D40)</f>
        <v>#VALUE!</v>
      </c>
      <c r="G35" s="393" t="e">
        <f>F35*0.3</f>
        <v>#VALUE!</v>
      </c>
      <c r="H35" s="393" t="e">
        <f>G35</f>
        <v>#VALUE!</v>
      </c>
    </row>
    <row r="36" spans="1:8" hidden="1" x14ac:dyDescent="0.25">
      <c r="A36" s="396"/>
      <c r="B36" s="11" t="str">
        <f>'Main Menu'!B38</f>
        <v>SY 2008-2009</v>
      </c>
      <c r="C36" s="63"/>
      <c r="D36" s="63">
        <f>'Main Menu'!D38</f>
        <v>56</v>
      </c>
      <c r="E36" s="402"/>
      <c r="F36" s="404"/>
      <c r="G36" s="394"/>
      <c r="H36" s="394"/>
    </row>
    <row r="37" spans="1:8" ht="25.5" customHeight="1" x14ac:dyDescent="0.25">
      <c r="A37" s="396"/>
      <c r="B37" s="11" t="str">
        <f>'Main Menu'!B39</f>
        <v/>
      </c>
      <c r="C37" s="40"/>
      <c r="D37" s="63" t="str">
        <f>'Main Menu'!D39</f>
        <v/>
      </c>
      <c r="E37" s="402"/>
      <c r="F37" s="404"/>
      <c r="G37" s="394"/>
      <c r="H37" s="394"/>
    </row>
    <row r="38" spans="1:8" ht="27.75" customHeight="1" x14ac:dyDescent="0.25">
      <c r="A38" s="396"/>
      <c r="B38" s="11" t="str">
        <f>'Main Menu'!B40</f>
        <v/>
      </c>
      <c r="C38" s="40"/>
      <c r="D38" s="63" t="str">
        <f>'Main Menu'!D40</f>
        <v/>
      </c>
      <c r="E38" s="402"/>
      <c r="F38" s="404"/>
      <c r="G38" s="394"/>
      <c r="H38" s="394"/>
    </row>
    <row r="39" spans="1:8" ht="25.5" customHeight="1" x14ac:dyDescent="0.25">
      <c r="A39" s="396"/>
      <c r="B39" s="11" t="str">
        <f>'Main Menu'!B41</f>
        <v/>
      </c>
      <c r="C39" s="40"/>
      <c r="D39" s="63" t="str">
        <f>'Main Menu'!D41</f>
        <v/>
      </c>
      <c r="E39" s="402"/>
      <c r="F39" s="404"/>
      <c r="G39" s="394"/>
      <c r="H39" s="394"/>
    </row>
    <row r="40" spans="1:8" ht="25.5" customHeight="1" x14ac:dyDescent="0.25">
      <c r="A40" s="396"/>
      <c r="B40" s="77" t="s">
        <v>28</v>
      </c>
      <c r="C40" s="40"/>
      <c r="D40" s="72" t="e">
        <f>AVERAGE(D37:D39)</f>
        <v>#DIV/0!</v>
      </c>
      <c r="E40" s="402"/>
      <c r="F40" s="405"/>
      <c r="G40" s="395"/>
      <c r="H40" s="395"/>
    </row>
    <row r="41" spans="1:8" ht="13.5" customHeight="1" x14ac:dyDescent="0.25">
      <c r="A41" s="389" t="s">
        <v>32</v>
      </c>
      <c r="B41" s="390"/>
      <c r="C41" s="390"/>
      <c r="D41" s="390"/>
      <c r="E41" s="391"/>
      <c r="F41" s="25"/>
      <c r="G41" s="24"/>
      <c r="H41" s="23" t="e">
        <f>SUM(H11:H40)</f>
        <v>#VALUE!</v>
      </c>
    </row>
    <row r="42" spans="1:8" ht="8.25" customHeight="1" x14ac:dyDescent="0.25">
      <c r="A42" s="20"/>
      <c r="C42" s="42"/>
      <c r="D42" s="26"/>
    </row>
    <row r="43" spans="1:8" ht="13.5" customHeight="1" x14ac:dyDescent="0.25">
      <c r="A43" s="392" t="s">
        <v>43</v>
      </c>
      <c r="B43" s="392"/>
      <c r="C43" s="392"/>
      <c r="D43" s="392"/>
      <c r="E43" s="392"/>
      <c r="F43" s="392"/>
      <c r="G43" s="392"/>
      <c r="H43" s="392"/>
    </row>
    <row r="44" spans="1:8" ht="22.5" customHeight="1" x14ac:dyDescent="0.25">
      <c r="A44" s="359" t="s">
        <v>44</v>
      </c>
      <c r="B44" s="359"/>
      <c r="C44" s="359"/>
      <c r="D44" s="359"/>
      <c r="E44" s="359"/>
      <c r="F44" s="359"/>
      <c r="G44" s="359"/>
      <c r="H44" s="359"/>
    </row>
    <row r="45" spans="1:8" ht="26.25" customHeight="1" x14ac:dyDescent="0.25">
      <c r="A45" s="377" t="s">
        <v>45</v>
      </c>
      <c r="B45" s="377"/>
      <c r="C45" s="378" t="s">
        <v>51</v>
      </c>
      <c r="D45" s="379"/>
      <c r="E45" s="377" t="s">
        <v>52</v>
      </c>
      <c r="F45" s="377"/>
      <c r="G45" s="381" t="s">
        <v>16</v>
      </c>
      <c r="H45" s="382"/>
    </row>
    <row r="46" spans="1:8" x14ac:dyDescent="0.25">
      <c r="A46" s="373" t="s">
        <v>46</v>
      </c>
      <c r="B46" s="373"/>
      <c r="C46" s="374">
        <v>0.3</v>
      </c>
      <c r="D46" s="375"/>
      <c r="E46" s="376">
        <f>'Document Analysis, Obs. Discuss'!AP71</f>
        <v>0.6</v>
      </c>
      <c r="F46" s="386"/>
      <c r="G46" s="387">
        <f>E46*0.3</f>
        <v>0.18</v>
      </c>
      <c r="H46" s="388"/>
    </row>
    <row r="47" spans="1:8" x14ac:dyDescent="0.25">
      <c r="A47" s="373" t="s">
        <v>47</v>
      </c>
      <c r="B47" s="373"/>
      <c r="C47" s="374">
        <v>0.3</v>
      </c>
      <c r="D47" s="375"/>
      <c r="E47" s="376">
        <f>'Document Analysis, Obs. Discuss'!AP72</f>
        <v>0</v>
      </c>
      <c r="F47" s="386"/>
      <c r="G47" s="387">
        <f>E47*0.3</f>
        <v>0</v>
      </c>
      <c r="H47" s="388"/>
    </row>
    <row r="48" spans="1:8" x14ac:dyDescent="0.25">
      <c r="A48" s="373" t="s">
        <v>48</v>
      </c>
      <c r="B48" s="373"/>
      <c r="C48" s="374">
        <v>0.25</v>
      </c>
      <c r="D48" s="375"/>
      <c r="E48" s="376">
        <f>'Document Analysis, Obs. Discuss'!AP73</f>
        <v>0</v>
      </c>
      <c r="F48" s="386"/>
      <c r="G48" s="387">
        <f>E48*0.25</f>
        <v>0</v>
      </c>
      <c r="H48" s="388"/>
    </row>
    <row r="49" spans="1:8" x14ac:dyDescent="0.25">
      <c r="A49" s="373" t="s">
        <v>49</v>
      </c>
      <c r="B49" s="373"/>
      <c r="C49" s="374">
        <v>0.15</v>
      </c>
      <c r="D49" s="375"/>
      <c r="E49" s="376">
        <f>'Document Analysis, Obs. Discuss'!AP74</f>
        <v>0</v>
      </c>
      <c r="F49" s="386"/>
      <c r="G49" s="387">
        <f>E49*0.15</f>
        <v>0</v>
      </c>
      <c r="H49" s="388"/>
    </row>
    <row r="50" spans="1:8" x14ac:dyDescent="0.25">
      <c r="A50" s="354" t="s">
        <v>50</v>
      </c>
      <c r="B50" s="355"/>
      <c r="C50" s="355"/>
      <c r="D50" s="355"/>
      <c r="E50" s="355"/>
      <c r="F50" s="356"/>
      <c r="G50" s="357">
        <f>SUM(G46:G49)</f>
        <v>0.18</v>
      </c>
      <c r="H50" s="358"/>
    </row>
    <row r="51" spans="1:8" s="50" customFormat="1" ht="12.75" customHeight="1" x14ac:dyDescent="0.25">
      <c r="A51" s="52" t="s">
        <v>33</v>
      </c>
      <c r="B51" s="45"/>
      <c r="C51" s="46" t="s">
        <v>34</v>
      </c>
      <c r="D51" s="47"/>
      <c r="E51" s="48"/>
      <c r="F51" s="48"/>
      <c r="G51" s="49"/>
      <c r="H51" s="49"/>
    </row>
    <row r="52" spans="1:8" s="50" customFormat="1" ht="12.75" customHeight="1" x14ac:dyDescent="0.25">
      <c r="A52" s="51"/>
      <c r="B52" s="45"/>
      <c r="C52" s="46" t="s">
        <v>35</v>
      </c>
      <c r="D52" s="47"/>
      <c r="E52" s="48"/>
      <c r="F52" s="48"/>
      <c r="G52" s="49"/>
      <c r="H52" s="49"/>
    </row>
    <row r="53" spans="1:8" s="50" customFormat="1" ht="12.75" customHeight="1" x14ac:dyDescent="0.25">
      <c r="A53" s="51"/>
      <c r="B53" s="45"/>
      <c r="C53" s="46" t="s">
        <v>36</v>
      </c>
      <c r="D53" s="47"/>
      <c r="E53" s="48"/>
      <c r="F53" s="48"/>
      <c r="G53" s="49"/>
      <c r="H53" s="49"/>
    </row>
    <row r="54" spans="1:8" ht="15.75" customHeight="1" x14ac:dyDescent="0.25">
      <c r="A54" s="21" t="s">
        <v>37</v>
      </c>
      <c r="B54" s="383" t="s">
        <v>38</v>
      </c>
      <c r="C54" s="384"/>
      <c r="D54" s="385"/>
      <c r="E54" s="383" t="s">
        <v>39</v>
      </c>
      <c r="F54" s="385"/>
    </row>
    <row r="55" spans="1:8" x14ac:dyDescent="0.25">
      <c r="B55" s="360" t="s">
        <v>40</v>
      </c>
      <c r="C55" s="361"/>
      <c r="D55" s="362"/>
      <c r="E55" s="360" t="s">
        <v>34</v>
      </c>
      <c r="F55" s="362"/>
    </row>
    <row r="56" spans="1:8" x14ac:dyDescent="0.25">
      <c r="B56" s="360" t="s">
        <v>41</v>
      </c>
      <c r="C56" s="361"/>
      <c r="D56" s="362"/>
      <c r="E56" s="360" t="s">
        <v>35</v>
      </c>
      <c r="F56" s="362"/>
    </row>
    <row r="57" spans="1:8" x14ac:dyDescent="0.25">
      <c r="B57" s="360" t="s">
        <v>42</v>
      </c>
      <c r="C57" s="361"/>
      <c r="D57" s="362"/>
      <c r="E57" s="360" t="s">
        <v>36</v>
      </c>
      <c r="F57" s="362"/>
    </row>
    <row r="58" spans="1:8" x14ac:dyDescent="0.25">
      <c r="B58" s="44"/>
      <c r="C58" s="44"/>
      <c r="D58" s="44"/>
      <c r="E58" s="44"/>
      <c r="F58" s="44"/>
    </row>
    <row r="59" spans="1:8" x14ac:dyDescent="0.25">
      <c r="B59" s="44"/>
      <c r="C59" s="44"/>
      <c r="D59" s="44"/>
      <c r="E59" s="44"/>
      <c r="F59" s="44"/>
    </row>
    <row r="60" spans="1:8" x14ac:dyDescent="0.25">
      <c r="B60" s="44"/>
      <c r="C60" s="44"/>
      <c r="D60" s="44"/>
      <c r="E60" s="44"/>
      <c r="F60" s="44"/>
    </row>
    <row r="61" spans="1:8" x14ac:dyDescent="0.25">
      <c r="B61" s="44"/>
      <c r="C61" s="44"/>
      <c r="D61" s="44"/>
      <c r="E61" s="44"/>
      <c r="F61" s="44"/>
    </row>
    <row r="62" spans="1:8" x14ac:dyDescent="0.25">
      <c r="B62" s="44"/>
      <c r="C62" s="44"/>
      <c r="D62" s="44"/>
      <c r="E62" s="44"/>
      <c r="F62" s="44"/>
    </row>
    <row r="63" spans="1:8" x14ac:dyDescent="0.25">
      <c r="B63" s="44"/>
      <c r="C63" s="44"/>
      <c r="D63" s="44"/>
      <c r="E63" s="44"/>
      <c r="F63" s="44"/>
    </row>
    <row r="65" spans="1:15" ht="19.5" customHeight="1" x14ac:dyDescent="0.25">
      <c r="A65" s="359" t="s">
        <v>53</v>
      </c>
      <c r="B65" s="359"/>
      <c r="C65" s="359"/>
      <c r="D65" s="359"/>
      <c r="E65" s="359"/>
      <c r="F65" s="359"/>
      <c r="G65" s="359"/>
      <c r="H65" s="359"/>
    </row>
    <row r="66" spans="1:15" ht="30" customHeight="1" x14ac:dyDescent="0.25">
      <c r="A66" s="377" t="s">
        <v>54</v>
      </c>
      <c r="B66" s="377"/>
      <c r="C66" s="378" t="s">
        <v>51</v>
      </c>
      <c r="D66" s="379"/>
      <c r="E66" s="377" t="s">
        <v>15</v>
      </c>
      <c r="F66" s="377"/>
      <c r="G66" s="381" t="s">
        <v>16</v>
      </c>
      <c r="H66" s="382"/>
    </row>
    <row r="67" spans="1:15" x14ac:dyDescent="0.25">
      <c r="A67" s="373" t="s">
        <v>55</v>
      </c>
      <c r="B67" s="373"/>
      <c r="C67" s="374">
        <v>0.6</v>
      </c>
      <c r="D67" s="375"/>
      <c r="E67" s="376" t="e">
        <f>H41</f>
        <v>#VALUE!</v>
      </c>
      <c r="F67" s="376"/>
      <c r="G67" s="365" t="e">
        <f>C67*E67</f>
        <v>#VALUE!</v>
      </c>
      <c r="H67" s="366"/>
      <c r="N67" t="s">
        <v>180</v>
      </c>
      <c r="O67" s="43" t="e">
        <f>E67</f>
        <v>#VALUE!</v>
      </c>
    </row>
    <row r="68" spans="1:15" x14ac:dyDescent="0.25">
      <c r="A68" s="373" t="s">
        <v>57</v>
      </c>
      <c r="B68" s="373"/>
      <c r="C68" s="374">
        <v>0.4</v>
      </c>
      <c r="D68" s="375"/>
      <c r="E68" s="380">
        <f>G50</f>
        <v>0.18</v>
      </c>
      <c r="F68" s="380"/>
      <c r="G68" s="365">
        <f>C68*E68</f>
        <v>7.1999999999999995E-2</v>
      </c>
      <c r="H68" s="366"/>
      <c r="N68" t="s">
        <v>181</v>
      </c>
      <c r="O68" s="43">
        <f>E68</f>
        <v>0.18</v>
      </c>
    </row>
    <row r="69" spans="1:15" x14ac:dyDescent="0.25">
      <c r="A69" s="354" t="s">
        <v>56</v>
      </c>
      <c r="B69" s="355"/>
      <c r="C69" s="355"/>
      <c r="D69" s="355"/>
      <c r="E69" s="355"/>
      <c r="F69" s="356"/>
      <c r="G69" s="357" t="e">
        <f>SUM(G67:G68)</f>
        <v>#VALUE!</v>
      </c>
      <c r="H69" s="358"/>
      <c r="N69" t="s">
        <v>182</v>
      </c>
      <c r="O69" s="43" t="e">
        <f>G69</f>
        <v>#VALUE!</v>
      </c>
    </row>
    <row r="70" spans="1:15" ht="9.75" customHeight="1" x14ac:dyDescent="0.25"/>
    <row r="71" spans="1:15" x14ac:dyDescent="0.25">
      <c r="A71" s="28" t="s">
        <v>33</v>
      </c>
    </row>
    <row r="72" spans="1:15" x14ac:dyDescent="0.25">
      <c r="B72" s="27" t="s">
        <v>58</v>
      </c>
    </row>
    <row r="73" spans="1:15" x14ac:dyDescent="0.25">
      <c r="B73" s="27" t="s">
        <v>59</v>
      </c>
    </row>
    <row r="74" spans="1:15" x14ac:dyDescent="0.25">
      <c r="B74" s="27" t="s">
        <v>60</v>
      </c>
    </row>
    <row r="76" spans="1:15" ht="19.5" customHeight="1" x14ac:dyDescent="0.25">
      <c r="A76" s="359" t="s">
        <v>61</v>
      </c>
      <c r="B76" s="359"/>
      <c r="C76" s="359"/>
      <c r="D76" s="359"/>
      <c r="E76" s="359"/>
      <c r="F76" s="359"/>
      <c r="G76" s="359"/>
      <c r="H76" s="359"/>
    </row>
    <row r="77" spans="1:15" ht="15.75" customHeight="1" x14ac:dyDescent="0.25">
      <c r="B77" s="367" t="s">
        <v>38</v>
      </c>
      <c r="C77" s="368"/>
      <c r="D77" s="369"/>
      <c r="E77" s="370" t="s">
        <v>39</v>
      </c>
      <c r="F77" s="370"/>
    </row>
    <row r="78" spans="1:15" x14ac:dyDescent="0.25">
      <c r="B78" s="360" t="s">
        <v>40</v>
      </c>
      <c r="C78" s="361"/>
      <c r="D78" s="362"/>
      <c r="E78" s="363" t="s">
        <v>62</v>
      </c>
      <c r="F78" s="363"/>
    </row>
    <row r="79" spans="1:15" x14ac:dyDescent="0.25">
      <c r="B79" s="360" t="s">
        <v>41</v>
      </c>
      <c r="C79" s="361"/>
      <c r="D79" s="362"/>
      <c r="E79" s="363" t="s">
        <v>63</v>
      </c>
      <c r="F79" s="363"/>
    </row>
    <row r="80" spans="1:15" x14ac:dyDescent="0.25">
      <c r="B80" s="360" t="s">
        <v>42</v>
      </c>
      <c r="C80" s="361"/>
      <c r="D80" s="362"/>
      <c r="E80" s="363" t="s">
        <v>64</v>
      </c>
      <c r="F80" s="363"/>
    </row>
    <row r="81" spans="1:8" x14ac:dyDescent="0.25">
      <c r="B81" s="44"/>
      <c r="C81" s="44"/>
      <c r="D81" s="44"/>
      <c r="E81" s="44"/>
      <c r="F81" s="44"/>
    </row>
    <row r="82" spans="1:8" ht="15" customHeight="1" x14ac:dyDescent="0.25">
      <c r="A82" s="55" t="s">
        <v>72</v>
      </c>
      <c r="B82" s="364" t="e">
        <f>IF(G69&lt;1.5,"Developing level- Structures and mechanisms with acceptable level and extent of community participation and impact on learning outcomes.",IF(G69&lt;2.5,"Maturing level - Introducing and sustaining continuous improvement process that integrates wider community participation and improve sinificantly performance and learning outcomes.",IF(G69&lt;3,"Advanced level - Ensuring the production of intended outputs/outcomes and meeting all standards of a system fully integrated in the local community and is self-renewing and self-sustaining.","")))</f>
        <v>#VALUE!</v>
      </c>
      <c r="C82" s="364"/>
      <c r="D82" s="364"/>
      <c r="E82" s="364"/>
      <c r="F82" s="364"/>
      <c r="G82" s="364"/>
      <c r="H82" s="364"/>
    </row>
    <row r="83" spans="1:8" x14ac:dyDescent="0.25">
      <c r="B83" s="364"/>
      <c r="C83" s="364"/>
      <c r="D83" s="364"/>
      <c r="E83" s="364"/>
      <c r="F83" s="364"/>
      <c r="G83" s="364"/>
      <c r="H83" s="364"/>
    </row>
    <row r="84" spans="1:8" x14ac:dyDescent="0.25">
      <c r="B84" s="364"/>
      <c r="C84" s="364"/>
      <c r="D84" s="364"/>
      <c r="E84" s="364"/>
      <c r="F84" s="364"/>
      <c r="G84" s="364"/>
      <c r="H84" s="364"/>
    </row>
    <row r="85" spans="1:8" x14ac:dyDescent="0.25">
      <c r="B85" s="364"/>
      <c r="C85" s="364"/>
      <c r="D85" s="364"/>
      <c r="E85" s="364"/>
      <c r="F85" s="364"/>
      <c r="G85" s="364"/>
      <c r="H85" s="364"/>
    </row>
    <row r="86" spans="1:8" x14ac:dyDescent="0.25">
      <c r="B86" s="61"/>
      <c r="C86" s="61"/>
      <c r="D86" s="61"/>
      <c r="E86" s="61"/>
      <c r="F86" s="61"/>
      <c r="G86" s="61"/>
      <c r="H86" s="61"/>
    </row>
    <row r="87" spans="1:8" x14ac:dyDescent="0.25">
      <c r="B87" s="61"/>
      <c r="C87" s="61"/>
      <c r="D87" s="61"/>
      <c r="E87" s="61"/>
      <c r="F87" s="61"/>
      <c r="G87" s="61"/>
      <c r="H87" s="61"/>
    </row>
    <row r="88" spans="1:8" x14ac:dyDescent="0.25">
      <c r="B88" s="61"/>
      <c r="C88" s="61"/>
      <c r="D88" s="61"/>
      <c r="E88" s="61"/>
      <c r="F88" s="61"/>
      <c r="G88" s="61"/>
      <c r="H88" s="61"/>
    </row>
    <row r="89" spans="1:8" x14ac:dyDescent="0.25">
      <c r="B89" s="61"/>
      <c r="C89" s="61"/>
      <c r="D89" s="61"/>
      <c r="E89" s="61"/>
      <c r="F89" s="61"/>
      <c r="G89" s="61"/>
      <c r="H89" s="61"/>
    </row>
    <row r="90" spans="1:8" x14ac:dyDescent="0.25">
      <c r="B90" s="61"/>
      <c r="C90" s="61"/>
      <c r="D90" s="61"/>
      <c r="E90" s="61"/>
      <c r="F90" s="61"/>
      <c r="G90" s="61"/>
      <c r="H90" s="61"/>
    </row>
    <row r="91" spans="1:8" x14ac:dyDescent="0.25">
      <c r="B91" s="61"/>
      <c r="C91" s="61"/>
      <c r="D91" s="61"/>
      <c r="E91" s="61"/>
      <c r="F91" s="61"/>
      <c r="G91" s="61"/>
      <c r="H91" s="61"/>
    </row>
    <row r="92" spans="1:8" x14ac:dyDescent="0.25">
      <c r="B92" s="61"/>
      <c r="C92" s="61"/>
      <c r="D92" s="61"/>
      <c r="E92" s="61"/>
      <c r="F92" s="61"/>
      <c r="G92" s="61"/>
      <c r="H92" s="61"/>
    </row>
    <row r="93" spans="1:8" x14ac:dyDescent="0.25">
      <c r="B93" s="61"/>
      <c r="C93" s="61"/>
      <c r="D93" s="61"/>
      <c r="E93" s="61"/>
      <c r="F93" s="61"/>
      <c r="G93" s="61"/>
      <c r="H93" s="61"/>
    </row>
    <row r="94" spans="1:8" x14ac:dyDescent="0.25">
      <c r="B94" s="61"/>
      <c r="C94" s="61"/>
      <c r="D94" s="61"/>
      <c r="E94" s="61"/>
      <c r="F94" s="61"/>
      <c r="G94" s="61"/>
      <c r="H94" s="61"/>
    </row>
    <row r="95" spans="1:8" x14ac:dyDescent="0.25">
      <c r="B95" s="61"/>
      <c r="C95" s="61"/>
      <c r="D95" s="61"/>
      <c r="E95" s="61"/>
      <c r="F95" s="61"/>
      <c r="G95" s="61"/>
      <c r="H95" s="61"/>
    </row>
    <row r="96" spans="1:8" x14ac:dyDescent="0.25">
      <c r="B96" s="61"/>
      <c r="C96" s="61"/>
      <c r="D96" s="61"/>
      <c r="E96" s="61"/>
      <c r="F96" s="61"/>
      <c r="G96" s="61"/>
      <c r="H96" s="61"/>
    </row>
    <row r="97" spans="1:8" x14ac:dyDescent="0.25">
      <c r="B97" s="61"/>
      <c r="C97" s="61"/>
      <c r="D97" s="61"/>
      <c r="E97" s="61"/>
      <c r="F97" s="61"/>
      <c r="G97" s="61"/>
      <c r="H97" s="61"/>
    </row>
    <row r="98" spans="1:8" x14ac:dyDescent="0.25">
      <c r="B98" s="61"/>
      <c r="C98" s="61"/>
      <c r="D98" s="61"/>
      <c r="E98" s="61"/>
      <c r="F98" s="61"/>
      <c r="G98" s="61"/>
      <c r="H98" s="61"/>
    </row>
    <row r="99" spans="1:8" x14ac:dyDescent="0.25">
      <c r="B99" s="59"/>
      <c r="C99" s="59"/>
      <c r="D99" s="59"/>
      <c r="E99" s="59"/>
      <c r="F99" s="59"/>
      <c r="G99" s="59"/>
      <c r="H99" s="59"/>
    </row>
    <row r="100" spans="1:8" x14ac:dyDescent="0.25">
      <c r="A100" s="22" t="s">
        <v>65</v>
      </c>
    </row>
    <row r="101" spans="1:8" x14ac:dyDescent="0.25">
      <c r="B101" s="353">
        <f>'Input Menu'!B51</f>
        <v>0</v>
      </c>
      <c r="C101" s="353"/>
      <c r="D101" s="75"/>
      <c r="E101" s="353">
        <f>'Input Menu'!B52</f>
        <v>0</v>
      </c>
      <c r="F101" s="353"/>
    </row>
    <row r="102" spans="1:8" x14ac:dyDescent="0.25">
      <c r="B102" s="351" t="s">
        <v>67</v>
      </c>
      <c r="C102" s="351"/>
      <c r="E102" s="351" t="s">
        <v>67</v>
      </c>
      <c r="F102" s="351"/>
    </row>
    <row r="105" spans="1:8" x14ac:dyDescent="0.25">
      <c r="B105" s="351">
        <f>'Input Menu'!B53</f>
        <v>0</v>
      </c>
      <c r="C105" s="351"/>
      <c r="E105" s="352">
        <f>'Input Menu'!B54</f>
        <v>0</v>
      </c>
      <c r="F105" s="352"/>
    </row>
    <row r="106" spans="1:8" x14ac:dyDescent="0.25">
      <c r="B106" s="351" t="s">
        <v>67</v>
      </c>
      <c r="C106" s="351"/>
      <c r="E106" s="351" t="s">
        <v>67</v>
      </c>
      <c r="F106" s="351"/>
    </row>
    <row r="107" spans="1:8" x14ac:dyDescent="0.25">
      <c r="E107" s="76"/>
      <c r="F107" s="76"/>
    </row>
    <row r="110" spans="1:8" x14ac:dyDescent="0.25">
      <c r="B110" s="351">
        <f>'Input Menu'!B50</f>
        <v>0</v>
      </c>
      <c r="C110" s="351"/>
      <c r="D110" s="351"/>
      <c r="E110" s="351"/>
      <c r="F110" s="351"/>
    </row>
    <row r="111" spans="1:8" x14ac:dyDescent="0.25">
      <c r="B111" s="351" t="s">
        <v>66</v>
      </c>
      <c r="C111" s="351"/>
      <c r="D111" s="351"/>
      <c r="E111" s="351"/>
      <c r="F111" s="351"/>
    </row>
  </sheetData>
  <protectedRanges>
    <protectedRange sqref="E101 B101 B105 E105 B110" name="Range1_1"/>
  </protectedRanges>
  <customSheetViews>
    <customSheetView guid="{4A908606-4657-4E94-A24A-D00115F5FBC8}" showPageBreaks="1" showGridLines="0" printArea="1" hiddenRows="1" hiddenColumns="1" state="hidden" view="pageBreakPreview">
      <pane ySplit="9" topLeftCell="A34" activePane="bottomLeft" state="frozen"/>
      <selection pane="bottomLeft" sqref="A1:H1"/>
      <pageMargins left="0.45" right="0.45" top="0.75" bottom="0.5" header="0.3" footer="0.3"/>
      <pageSetup paperSize="5" scale="95" orientation="portrait" horizontalDpi="4294967293" verticalDpi="4294967293" r:id="rId1"/>
    </customSheetView>
    <customSheetView guid="{B5F02B4C-8432-477C-902D-F5F59352B554}" showGridLines="0" hiddenRows="1" hiddenColumns="1">
      <pane ySplit="9" topLeftCell="A26" activePane="bottomLeft" state="frozen"/>
      <selection pane="bottomLeft" activeCell="L38" sqref="L38"/>
      <pageMargins left="0.7" right="0.7" top="0.75" bottom="0.75" header="0.3" footer="0.3"/>
    </customSheetView>
  </customSheetViews>
  <mergeCells count="97">
    <mergeCell ref="A11:A16"/>
    <mergeCell ref="E11:E16"/>
    <mergeCell ref="F11:F16"/>
    <mergeCell ref="G11:G16"/>
    <mergeCell ref="H11:H16"/>
    <mergeCell ref="A5:H5"/>
    <mergeCell ref="B6:C6"/>
    <mergeCell ref="F6:H6"/>
    <mergeCell ref="A8:H8"/>
    <mergeCell ref="B9:C9"/>
    <mergeCell ref="H35:H40"/>
    <mergeCell ref="A17:A34"/>
    <mergeCell ref="E17:E22"/>
    <mergeCell ref="F17:F22"/>
    <mergeCell ref="G17:G22"/>
    <mergeCell ref="H17:H34"/>
    <mergeCell ref="E23:E28"/>
    <mergeCell ref="F23:F28"/>
    <mergeCell ref="G23:G28"/>
    <mergeCell ref="E29:E34"/>
    <mergeCell ref="F29:F34"/>
    <mergeCell ref="G29:G34"/>
    <mergeCell ref="A35:A40"/>
    <mergeCell ref="E35:E40"/>
    <mergeCell ref="F35:F40"/>
    <mergeCell ref="G35:G40"/>
    <mergeCell ref="A41:E41"/>
    <mergeCell ref="A43:H43"/>
    <mergeCell ref="A44:H44"/>
    <mergeCell ref="A45:B45"/>
    <mergeCell ref="C45:D45"/>
    <mergeCell ref="E45:F45"/>
    <mergeCell ref="G45:H45"/>
    <mergeCell ref="A46:B46"/>
    <mergeCell ref="C46:D46"/>
    <mergeCell ref="E46:F46"/>
    <mergeCell ref="G46:H46"/>
    <mergeCell ref="A47:B47"/>
    <mergeCell ref="C47:D47"/>
    <mergeCell ref="E47:F47"/>
    <mergeCell ref="G47:H47"/>
    <mergeCell ref="A48:B48"/>
    <mergeCell ref="C48:D48"/>
    <mergeCell ref="E48:F48"/>
    <mergeCell ref="G48:H48"/>
    <mergeCell ref="A49:B49"/>
    <mergeCell ref="C49:D49"/>
    <mergeCell ref="E49:F49"/>
    <mergeCell ref="G49:H49"/>
    <mergeCell ref="G66:H66"/>
    <mergeCell ref="A50:F50"/>
    <mergeCell ref="G50:H50"/>
    <mergeCell ref="B54:D54"/>
    <mergeCell ref="E54:F54"/>
    <mergeCell ref="B55:D55"/>
    <mergeCell ref="E55:F55"/>
    <mergeCell ref="B56:D56"/>
    <mergeCell ref="E56:F56"/>
    <mergeCell ref="B57:D57"/>
    <mergeCell ref="E57:F57"/>
    <mergeCell ref="A65:H65"/>
    <mergeCell ref="G68:H68"/>
    <mergeCell ref="B77:D77"/>
    <mergeCell ref="E77:F77"/>
    <mergeCell ref="A1:H1"/>
    <mergeCell ref="A2:H2"/>
    <mergeCell ref="A3:H3"/>
    <mergeCell ref="A67:B67"/>
    <mergeCell ref="C67:D67"/>
    <mergeCell ref="E67:F67"/>
    <mergeCell ref="G67:H67"/>
    <mergeCell ref="A66:B66"/>
    <mergeCell ref="C66:D66"/>
    <mergeCell ref="E66:F66"/>
    <mergeCell ref="A68:B68"/>
    <mergeCell ref="C68:D68"/>
    <mergeCell ref="E68:F68"/>
    <mergeCell ref="B101:C101"/>
    <mergeCell ref="E101:F101"/>
    <mergeCell ref="A69:F69"/>
    <mergeCell ref="G69:H69"/>
    <mergeCell ref="A76:H76"/>
    <mergeCell ref="B80:D80"/>
    <mergeCell ref="E80:F80"/>
    <mergeCell ref="B82:H85"/>
    <mergeCell ref="B78:D78"/>
    <mergeCell ref="E78:F78"/>
    <mergeCell ref="B79:D79"/>
    <mergeCell ref="E79:F79"/>
    <mergeCell ref="B111:F111"/>
    <mergeCell ref="B102:C102"/>
    <mergeCell ref="E102:F102"/>
    <mergeCell ref="B105:C105"/>
    <mergeCell ref="E105:F105"/>
    <mergeCell ref="B106:C106"/>
    <mergeCell ref="E106:F106"/>
    <mergeCell ref="B110:F110"/>
  </mergeCells>
  <conditionalFormatting sqref="C51">
    <cfRule type="iconSet" priority="1">
      <iconSet>
        <cfvo type="percent" val="0"/>
        <cfvo type="percent" val="33"/>
        <cfvo type="percent" val="67"/>
      </iconSet>
    </cfRule>
  </conditionalFormatting>
  <dataValidations count="1">
    <dataValidation allowBlank="1" showInputMessage="1" showErrorMessage="1" errorTitle="aye" sqref="B4:B1048576"/>
  </dataValidations>
  <pageMargins left="0.45" right="0.45" top="0.75" bottom="0.5" header="0.3" footer="0.3"/>
  <pageSetup paperSize="5" scale="95" orientation="portrait" horizontalDpi="4294967293" verticalDpi="4294967293"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O111"/>
  <sheetViews>
    <sheetView showGridLines="0" view="pageBreakPreview" zoomScaleNormal="100" zoomScaleSheetLayoutView="100" workbookViewId="0">
      <pane ySplit="9" topLeftCell="A25" activePane="bottomLeft" state="frozen"/>
      <selection pane="bottomLeft" activeCell="A17" sqref="A17:A34"/>
    </sheetView>
  </sheetViews>
  <sheetFormatPr defaultRowHeight="15" x14ac:dyDescent="0.25"/>
  <cols>
    <col min="1" max="1" width="12.7109375" style="3" customWidth="1"/>
    <col min="2" max="2" width="17.28515625" style="76" customWidth="1"/>
    <col min="3" max="3" width="9.140625" style="36" customWidth="1"/>
    <col min="4" max="4" width="10.5703125" style="76" customWidth="1"/>
    <col min="5" max="5" width="24.5703125" style="5" customWidth="1"/>
    <col min="6" max="6" width="9.7109375" style="5" customWidth="1"/>
    <col min="7" max="7" width="5.42578125" style="4" hidden="1" customWidth="1"/>
    <col min="8" max="8" width="10.5703125" style="4" customWidth="1"/>
    <col min="9" max="9" width="8.85546875" hidden="1" customWidth="1"/>
    <col min="10" max="10" width="4.28515625" hidden="1" customWidth="1"/>
    <col min="11" max="11" width="5.5703125" hidden="1" customWidth="1"/>
    <col min="13" max="13" width="60.7109375" customWidth="1"/>
    <col min="14" max="14" width="6.42578125" customWidth="1"/>
    <col min="15" max="15" width="4.5703125" customWidth="1"/>
  </cols>
  <sheetData>
    <row r="1" spans="1:11" x14ac:dyDescent="0.25">
      <c r="A1" s="371" t="str">
        <f>'Main Menu'!A1:F1</f>
        <v>Department of Education</v>
      </c>
      <c r="B1" s="371"/>
      <c r="C1" s="371"/>
      <c r="D1" s="371"/>
      <c r="E1" s="371"/>
      <c r="F1" s="371"/>
      <c r="G1" s="371"/>
      <c r="H1" s="371"/>
    </row>
    <row r="2" spans="1:11" x14ac:dyDescent="0.25">
      <c r="A2" s="371" t="str">
        <f>'Main Menu'!A2:F2</f>
        <v>Region X</v>
      </c>
      <c r="B2" s="371"/>
      <c r="C2" s="371"/>
      <c r="D2" s="371"/>
      <c r="E2" s="371"/>
      <c r="F2" s="371"/>
      <c r="G2" s="371"/>
      <c r="H2" s="371"/>
    </row>
    <row r="3" spans="1:11" ht="13.5" customHeight="1" x14ac:dyDescent="0.25">
      <c r="A3" s="411" t="str">
        <f>'Main Menu'!A3:F3</f>
        <v/>
      </c>
      <c r="B3" s="411"/>
      <c r="C3" s="411"/>
      <c r="D3" s="411"/>
      <c r="E3" s="411"/>
      <c r="F3" s="411"/>
      <c r="G3" s="411"/>
      <c r="H3" s="411"/>
    </row>
    <row r="4" spans="1:11" ht="1.5" customHeight="1" x14ac:dyDescent="0.25"/>
    <row r="5" spans="1:11" ht="33" customHeight="1" x14ac:dyDescent="0.25">
      <c r="A5" s="406" t="s">
        <v>0</v>
      </c>
      <c r="B5" s="406"/>
      <c r="C5" s="406"/>
      <c r="D5" s="406"/>
      <c r="E5" s="406"/>
      <c r="F5" s="406"/>
      <c r="G5" s="406"/>
      <c r="H5" s="406"/>
    </row>
    <row r="6" spans="1:11" ht="30.75" customHeight="1" x14ac:dyDescent="0.25">
      <c r="A6" s="3" t="s">
        <v>1</v>
      </c>
      <c r="B6" s="407">
        <f>'Main Menu'!G6</f>
        <v>0</v>
      </c>
      <c r="C6" s="407"/>
      <c r="D6" s="34"/>
      <c r="E6" s="18" t="s">
        <v>30</v>
      </c>
      <c r="F6" s="408">
        <f>'Main Menu'!G7</f>
        <v>0</v>
      </c>
      <c r="G6" s="408"/>
      <c r="H6" s="408"/>
      <c r="K6">
        <f>B6</f>
        <v>0</v>
      </c>
    </row>
    <row r="7" spans="1:11" ht="3" customHeight="1" x14ac:dyDescent="0.25">
      <c r="B7" s="6"/>
      <c r="C7" s="37"/>
      <c r="D7" s="6"/>
      <c r="E7" s="15"/>
      <c r="F7" s="16"/>
      <c r="G7" s="16"/>
      <c r="H7" s="7"/>
    </row>
    <row r="8" spans="1:11" ht="18.75" customHeight="1" x14ac:dyDescent="0.25">
      <c r="A8" s="409" t="s">
        <v>31</v>
      </c>
      <c r="B8" s="409"/>
      <c r="C8" s="409"/>
      <c r="D8" s="409"/>
      <c r="E8" s="409"/>
      <c r="F8" s="409"/>
      <c r="G8" s="409"/>
      <c r="H8" s="409"/>
    </row>
    <row r="9" spans="1:11" s="2" customFormat="1" ht="27" customHeight="1" x14ac:dyDescent="0.25">
      <c r="A9" s="29" t="s">
        <v>2</v>
      </c>
      <c r="B9" s="410" t="s">
        <v>13</v>
      </c>
      <c r="C9" s="410"/>
      <c r="D9" s="74"/>
      <c r="E9" s="74" t="s">
        <v>14</v>
      </c>
      <c r="F9" s="74" t="s">
        <v>15</v>
      </c>
      <c r="G9" s="74" t="s">
        <v>15</v>
      </c>
      <c r="H9" s="31" t="s">
        <v>16</v>
      </c>
    </row>
    <row r="10" spans="1:11" s="2" customFormat="1" ht="2.25" customHeight="1" x14ac:dyDescent="0.25">
      <c r="A10" s="8"/>
      <c r="B10" s="9"/>
      <c r="C10" s="38"/>
      <c r="D10" s="9"/>
      <c r="E10" s="9"/>
      <c r="F10" s="14"/>
      <c r="G10" s="14"/>
      <c r="H10" s="19"/>
    </row>
    <row r="11" spans="1:11" ht="30" x14ac:dyDescent="0.25">
      <c r="A11" s="396" t="s">
        <v>3</v>
      </c>
      <c r="B11" s="32" t="s">
        <v>9</v>
      </c>
      <c r="C11" s="53" t="s">
        <v>10</v>
      </c>
      <c r="D11" s="54" t="s">
        <v>189</v>
      </c>
      <c r="E11" s="402"/>
      <c r="F11" s="403" t="str">
        <f>IF(D16&gt;=95,"3",IF(D16&gt;=90,"2",IF(D16&gt;=85,"1","0")))</f>
        <v>0</v>
      </c>
      <c r="G11" s="393">
        <f>F11*0.45</f>
        <v>0</v>
      </c>
      <c r="H11" s="393">
        <f>G11</f>
        <v>0</v>
      </c>
    </row>
    <row r="12" spans="1:11" hidden="1" x14ac:dyDescent="0.25">
      <c r="A12" s="396"/>
      <c r="B12" s="11" t="str">
        <f>'Main Menu'!B14</f>
        <v>SY 2009-2010</v>
      </c>
      <c r="C12" s="39"/>
      <c r="D12" s="33">
        <f>'Main Menu'!D14</f>
        <v>990</v>
      </c>
      <c r="E12" s="402"/>
      <c r="F12" s="404"/>
      <c r="G12" s="394"/>
      <c r="H12" s="394"/>
    </row>
    <row r="13" spans="1:11" ht="18.75" customHeight="1" x14ac:dyDescent="0.25">
      <c r="A13" s="396"/>
      <c r="B13" s="11" t="str">
        <f>'Main Menu'!B15</f>
        <v/>
      </c>
      <c r="C13" s="40"/>
      <c r="D13" s="33" t="str">
        <f>'Main Menu'!F15</f>
        <v/>
      </c>
      <c r="E13" s="402"/>
      <c r="F13" s="404"/>
      <c r="G13" s="394"/>
      <c r="H13" s="394"/>
      <c r="K13" t="s">
        <v>17</v>
      </c>
    </row>
    <row r="14" spans="1:11" ht="20.25" customHeight="1" x14ac:dyDescent="0.25">
      <c r="A14" s="396"/>
      <c r="B14" s="11" t="str">
        <f>'Main Menu'!B16</f>
        <v/>
      </c>
      <c r="C14" s="40"/>
      <c r="D14" s="33" t="str">
        <f>'Main Menu'!F16</f>
        <v/>
      </c>
      <c r="E14" s="402"/>
      <c r="F14" s="404"/>
      <c r="G14" s="394"/>
      <c r="H14" s="394"/>
      <c r="K14" t="s">
        <v>18</v>
      </c>
    </row>
    <row r="15" spans="1:11" ht="19.5" customHeight="1" x14ac:dyDescent="0.25">
      <c r="A15" s="396"/>
      <c r="B15" s="11" t="str">
        <f>'Main Menu'!B17</f>
        <v/>
      </c>
      <c r="C15" s="40"/>
      <c r="D15" s="33" t="str">
        <f>'Main Menu'!F17</f>
        <v/>
      </c>
      <c r="E15" s="402"/>
      <c r="F15" s="404"/>
      <c r="G15" s="394"/>
      <c r="H15" s="394"/>
      <c r="K15" t="s">
        <v>19</v>
      </c>
    </row>
    <row r="16" spans="1:11" ht="32.25" customHeight="1" x14ac:dyDescent="0.25">
      <c r="A16" s="396"/>
      <c r="B16" s="77" t="s">
        <v>28</v>
      </c>
      <c r="C16" s="40"/>
      <c r="D16" s="54">
        <f>'Main Menu'!F18</f>
        <v>0</v>
      </c>
      <c r="E16" s="402"/>
      <c r="F16" s="405"/>
      <c r="G16" s="395"/>
      <c r="H16" s="395"/>
      <c r="I16" s="35"/>
      <c r="K16" t="s">
        <v>20</v>
      </c>
    </row>
    <row r="17" spans="1:11" ht="27" customHeight="1" x14ac:dyDescent="0.25">
      <c r="A17" s="396" t="s">
        <v>4</v>
      </c>
      <c r="B17" s="32" t="s">
        <v>11</v>
      </c>
      <c r="C17" s="53" t="s">
        <v>12</v>
      </c>
      <c r="D17" s="54" t="s">
        <v>69</v>
      </c>
      <c r="E17" s="397"/>
      <c r="F17" s="386" t="e">
        <f>IF(C22&gt;=5,"1",IF(C22&gt;=2,"2",IF(C22&lt;2,"3","0")))</f>
        <v>#VALUE!</v>
      </c>
      <c r="G17" s="400" t="e">
        <f>F17*0.0833</f>
        <v>#VALUE!</v>
      </c>
      <c r="H17" s="401" t="e">
        <f>SUM(G17:G34)</f>
        <v>#VALUE!</v>
      </c>
      <c r="K17" t="s">
        <v>21</v>
      </c>
    </row>
    <row r="18" spans="1:11" ht="15" hidden="1" customHeight="1" x14ac:dyDescent="0.25">
      <c r="A18" s="396"/>
      <c r="B18" s="11" t="str">
        <f>'Main Menu'!B20</f>
        <v>SY 2008-2009</v>
      </c>
      <c r="C18" s="39"/>
      <c r="D18" s="33">
        <f>'Main Menu'!D20</f>
        <v>0.02</v>
      </c>
      <c r="E18" s="398"/>
      <c r="F18" s="386"/>
      <c r="G18" s="400"/>
      <c r="H18" s="394"/>
      <c r="I18" s="43"/>
      <c r="J18" s="41"/>
    </row>
    <row r="19" spans="1:11" x14ac:dyDescent="0.25">
      <c r="A19" s="396"/>
      <c r="B19" s="11" t="str">
        <f>'Main Menu'!B21</f>
        <v/>
      </c>
      <c r="C19" s="40"/>
      <c r="D19" s="65" t="str">
        <f>'Main Menu'!D21</f>
        <v/>
      </c>
      <c r="E19" s="398"/>
      <c r="F19" s="386"/>
      <c r="G19" s="400"/>
      <c r="H19" s="394"/>
      <c r="I19" s="43"/>
      <c r="J19" s="40"/>
      <c r="K19" t="s">
        <v>22</v>
      </c>
    </row>
    <row r="20" spans="1:11" x14ac:dyDescent="0.25">
      <c r="A20" s="396"/>
      <c r="B20" s="11" t="str">
        <f>'Main Menu'!B22</f>
        <v/>
      </c>
      <c r="C20" s="40" t="e">
        <f>D20-D19</f>
        <v>#VALUE!</v>
      </c>
      <c r="D20" s="65" t="str">
        <f>'Main Menu'!D22</f>
        <v/>
      </c>
      <c r="E20" s="398"/>
      <c r="F20" s="386"/>
      <c r="G20" s="400"/>
      <c r="H20" s="394"/>
      <c r="I20" s="43"/>
      <c r="J20" s="40"/>
      <c r="K20" t="s">
        <v>23</v>
      </c>
    </row>
    <row r="21" spans="1:11" x14ac:dyDescent="0.25">
      <c r="A21" s="396"/>
      <c r="B21" s="11" t="str">
        <f>'Main Menu'!B23</f>
        <v/>
      </c>
      <c r="C21" s="40" t="e">
        <f>D21-D20</f>
        <v>#VALUE!</v>
      </c>
      <c r="D21" s="65" t="str">
        <f>'Main Menu'!D23</f>
        <v/>
      </c>
      <c r="E21" s="398"/>
      <c r="F21" s="386"/>
      <c r="G21" s="400"/>
      <c r="H21" s="394"/>
      <c r="I21" s="43"/>
      <c r="J21" s="40"/>
      <c r="K21" t="s">
        <v>24</v>
      </c>
    </row>
    <row r="22" spans="1:11" x14ac:dyDescent="0.25">
      <c r="A22" s="396"/>
      <c r="B22" s="77" t="s">
        <v>29</v>
      </c>
      <c r="C22" s="72" t="e">
        <f>(C20+C21)/2</f>
        <v>#VALUE!</v>
      </c>
      <c r="D22" s="66"/>
      <c r="E22" s="399"/>
      <c r="F22" s="386"/>
      <c r="G22" s="400"/>
      <c r="H22" s="394"/>
      <c r="I22" s="43"/>
      <c r="J22" s="41"/>
    </row>
    <row r="23" spans="1:11" ht="30" x14ac:dyDescent="0.25">
      <c r="A23" s="396"/>
      <c r="B23" s="32" t="s">
        <v>5</v>
      </c>
      <c r="C23" s="53" t="s">
        <v>10</v>
      </c>
      <c r="D23" s="53" t="s">
        <v>70</v>
      </c>
      <c r="E23" s="402"/>
      <c r="F23" s="403" t="e">
        <f>grd(C28)</f>
        <v>#VALUE!</v>
      </c>
      <c r="G23" s="400" t="e">
        <f>F23*0.0833</f>
        <v>#VALUE!</v>
      </c>
      <c r="H23" s="394"/>
      <c r="K23" t="s">
        <v>25</v>
      </c>
    </row>
    <row r="24" spans="1:11" hidden="1" x14ac:dyDescent="0.25">
      <c r="A24" s="396"/>
      <c r="B24" s="11" t="str">
        <f>'Main Menu'!B26</f>
        <v>SY 2008-2009</v>
      </c>
      <c r="C24" s="39"/>
      <c r="D24" s="39">
        <f>'Main Menu'!D26</f>
        <v>65</v>
      </c>
      <c r="E24" s="402"/>
      <c r="F24" s="404"/>
      <c r="G24" s="400"/>
      <c r="H24" s="394"/>
    </row>
    <row r="25" spans="1:11" x14ac:dyDescent="0.25">
      <c r="A25" s="396"/>
      <c r="B25" s="11" t="str">
        <f>'Main Menu'!B27</f>
        <v/>
      </c>
      <c r="C25" s="40"/>
      <c r="D25" s="63" t="str">
        <f>'Main Menu'!D27</f>
        <v/>
      </c>
      <c r="E25" s="402"/>
      <c r="F25" s="404"/>
      <c r="G25" s="400"/>
      <c r="H25" s="394"/>
      <c r="K25" t="s">
        <v>26</v>
      </c>
    </row>
    <row r="26" spans="1:11" x14ac:dyDescent="0.25">
      <c r="A26" s="396"/>
      <c r="B26" s="11" t="str">
        <f>'Main Menu'!B28</f>
        <v/>
      </c>
      <c r="C26" s="40" t="e">
        <f>(D26-D25)/D25*100</f>
        <v>#VALUE!</v>
      </c>
      <c r="D26" s="63" t="str">
        <f>'Main Menu'!D28</f>
        <v/>
      </c>
      <c r="E26" s="402"/>
      <c r="F26" s="404"/>
      <c r="G26" s="400"/>
      <c r="H26" s="394"/>
      <c r="K26" t="s">
        <v>27</v>
      </c>
    </row>
    <row r="27" spans="1:11" x14ac:dyDescent="0.25">
      <c r="A27" s="396"/>
      <c r="B27" s="11" t="str">
        <f>'Main Menu'!B29</f>
        <v/>
      </c>
      <c r="C27" s="40" t="e">
        <f>(D27-D26)/D26*100</f>
        <v>#VALUE!</v>
      </c>
      <c r="D27" s="63" t="str">
        <f>'Main Menu'!D29</f>
        <v/>
      </c>
      <c r="E27" s="402"/>
      <c r="F27" s="404"/>
      <c r="G27" s="400"/>
      <c r="H27" s="394"/>
    </row>
    <row r="28" spans="1:11" x14ac:dyDescent="0.25">
      <c r="A28" s="396"/>
      <c r="B28" s="77" t="s">
        <v>28</v>
      </c>
      <c r="C28" s="72" t="e">
        <f>(C26+C27)/2</f>
        <v>#VALUE!</v>
      </c>
      <c r="D28" s="40"/>
      <c r="E28" s="402"/>
      <c r="F28" s="405"/>
      <c r="G28" s="400"/>
      <c r="H28" s="394"/>
    </row>
    <row r="29" spans="1:11" ht="30" x14ac:dyDescent="0.25">
      <c r="A29" s="396"/>
      <c r="B29" s="32" t="s">
        <v>6</v>
      </c>
      <c r="C29" s="53" t="s">
        <v>10</v>
      </c>
      <c r="D29" s="53" t="s">
        <v>71</v>
      </c>
      <c r="E29" s="402"/>
      <c r="F29" s="403">
        <f>grd(C34)</f>
        <v>0</v>
      </c>
      <c r="G29" s="400">
        <f>F29*0.0834</f>
        <v>0</v>
      </c>
      <c r="H29" s="394"/>
    </row>
    <row r="30" spans="1:11" hidden="1" x14ac:dyDescent="0.25">
      <c r="A30" s="396"/>
      <c r="B30" s="11" t="str">
        <f>'Main Menu'!B32</f>
        <v>SY 2008-2009</v>
      </c>
      <c r="C30" s="39"/>
      <c r="D30" s="39">
        <f>'Main Menu'!D32</f>
        <v>58</v>
      </c>
      <c r="E30" s="402"/>
      <c r="F30" s="404"/>
      <c r="G30" s="400"/>
      <c r="H30" s="394"/>
    </row>
    <row r="31" spans="1:11" x14ac:dyDescent="0.25">
      <c r="A31" s="396"/>
      <c r="B31" s="11" t="str">
        <f>'Main Menu'!B33</f>
        <v/>
      </c>
      <c r="C31" s="40"/>
      <c r="D31" s="63">
        <f>'Main Menu'!D33</f>
        <v>95</v>
      </c>
      <c r="E31" s="402"/>
      <c r="F31" s="404"/>
      <c r="G31" s="400"/>
      <c r="H31" s="394"/>
    </row>
    <row r="32" spans="1:11" x14ac:dyDescent="0.25">
      <c r="A32" s="396"/>
      <c r="B32" s="11" t="str">
        <f>'Main Menu'!B34</f>
        <v/>
      </c>
      <c r="C32" s="40">
        <f>(D32-D31)/D31*100</f>
        <v>1.0526315789473684</v>
      </c>
      <c r="D32" s="63">
        <f>'Main Menu'!D34</f>
        <v>96</v>
      </c>
      <c r="E32" s="402"/>
      <c r="F32" s="404"/>
      <c r="G32" s="400"/>
      <c r="H32" s="394"/>
    </row>
    <row r="33" spans="1:8" x14ac:dyDescent="0.25">
      <c r="A33" s="396"/>
      <c r="B33" s="11" t="str">
        <f>'Main Menu'!B35</f>
        <v/>
      </c>
      <c r="C33" s="40">
        <f>(D33-D32)/D32*100</f>
        <v>-12.791666666666668</v>
      </c>
      <c r="D33" s="63">
        <f>'Main Menu'!D35</f>
        <v>83.72</v>
      </c>
      <c r="E33" s="402"/>
      <c r="F33" s="404"/>
      <c r="G33" s="400"/>
      <c r="H33" s="394"/>
    </row>
    <row r="34" spans="1:8" x14ac:dyDescent="0.25">
      <c r="A34" s="396"/>
      <c r="B34" s="77" t="s">
        <v>28</v>
      </c>
      <c r="C34" s="72">
        <f>(C32+C33)/2</f>
        <v>-5.8695175438596499</v>
      </c>
      <c r="D34" s="40"/>
      <c r="E34" s="402"/>
      <c r="F34" s="405"/>
      <c r="G34" s="400"/>
      <c r="H34" s="395"/>
    </row>
    <row r="35" spans="1:8" ht="38.25" customHeight="1" x14ac:dyDescent="0.25">
      <c r="A35" s="396" t="s">
        <v>8</v>
      </c>
      <c r="B35" s="32" t="s">
        <v>7</v>
      </c>
      <c r="C35" s="64" t="s">
        <v>10</v>
      </c>
      <c r="D35" s="64" t="s">
        <v>7</v>
      </c>
      <c r="E35" s="402"/>
      <c r="F35" s="403" t="e">
        <f>IF(C40&gt;=10,"3",IF(C40&gt;=8,"2",IF(C40&gt;=7,"1","0")))</f>
        <v>#VALUE!</v>
      </c>
      <c r="G35" s="393" t="e">
        <f>F35*0.3</f>
        <v>#VALUE!</v>
      </c>
      <c r="H35" s="393" t="e">
        <f>G35</f>
        <v>#VALUE!</v>
      </c>
    </row>
    <row r="36" spans="1:8" hidden="1" x14ac:dyDescent="0.25">
      <c r="A36" s="396"/>
      <c r="B36" s="11" t="str">
        <f>'Main Menu'!B38</f>
        <v>SY 2008-2009</v>
      </c>
      <c r="C36" s="63"/>
      <c r="D36" s="63">
        <f>'Main Menu'!D38</f>
        <v>56</v>
      </c>
      <c r="E36" s="402"/>
      <c r="F36" s="404"/>
      <c r="G36" s="394"/>
      <c r="H36" s="394"/>
    </row>
    <row r="37" spans="1:8" ht="25.5" customHeight="1" x14ac:dyDescent="0.25">
      <c r="A37" s="396"/>
      <c r="B37" s="11" t="str">
        <f>'Main Menu'!B39</f>
        <v/>
      </c>
      <c r="C37" s="40"/>
      <c r="D37" s="63" t="str">
        <f>'Main Menu'!D39</f>
        <v/>
      </c>
      <c r="E37" s="402"/>
      <c r="F37" s="404"/>
      <c r="G37" s="394"/>
      <c r="H37" s="394"/>
    </row>
    <row r="38" spans="1:8" ht="24.75" customHeight="1" x14ac:dyDescent="0.25">
      <c r="A38" s="396"/>
      <c r="B38" s="11" t="str">
        <f>'Main Menu'!B40</f>
        <v/>
      </c>
      <c r="C38" s="40" t="e">
        <f>(D38-D37)/D37*100</f>
        <v>#VALUE!</v>
      </c>
      <c r="D38" s="63" t="str">
        <f>'Main Menu'!D40</f>
        <v/>
      </c>
      <c r="E38" s="402"/>
      <c r="F38" s="404"/>
      <c r="G38" s="394"/>
      <c r="H38" s="394"/>
    </row>
    <row r="39" spans="1:8" ht="27" customHeight="1" x14ac:dyDescent="0.25">
      <c r="A39" s="396"/>
      <c r="B39" s="11" t="str">
        <f>'Main Menu'!B41</f>
        <v/>
      </c>
      <c r="C39" s="40" t="e">
        <f>(D39-D38)/D38*100</f>
        <v>#VALUE!</v>
      </c>
      <c r="D39" s="63" t="str">
        <f>'Main Menu'!D41</f>
        <v/>
      </c>
      <c r="E39" s="402"/>
      <c r="F39" s="404"/>
      <c r="G39" s="394"/>
      <c r="H39" s="394"/>
    </row>
    <row r="40" spans="1:8" ht="24" customHeight="1" x14ac:dyDescent="0.25">
      <c r="A40" s="396"/>
      <c r="B40" s="77" t="s">
        <v>28</v>
      </c>
      <c r="C40" s="71" t="e">
        <f>AVERAGE(C38:C39)</f>
        <v>#VALUE!</v>
      </c>
      <c r="D40" s="40"/>
      <c r="E40" s="402"/>
      <c r="F40" s="405"/>
      <c r="G40" s="395"/>
      <c r="H40" s="395"/>
    </row>
    <row r="41" spans="1:8" ht="13.5" customHeight="1" x14ac:dyDescent="0.25">
      <c r="A41" s="389" t="s">
        <v>32</v>
      </c>
      <c r="B41" s="390"/>
      <c r="C41" s="390"/>
      <c r="D41" s="390"/>
      <c r="E41" s="391"/>
      <c r="F41" s="25"/>
      <c r="G41" s="24"/>
      <c r="H41" s="23" t="e">
        <f>SUM(H11:H40)</f>
        <v>#VALUE!</v>
      </c>
    </row>
    <row r="42" spans="1:8" ht="8.25" customHeight="1" x14ac:dyDescent="0.25">
      <c r="A42" s="20"/>
      <c r="C42" s="42"/>
      <c r="D42" s="26"/>
    </row>
    <row r="43" spans="1:8" ht="13.5" customHeight="1" x14ac:dyDescent="0.25">
      <c r="A43" s="392" t="s">
        <v>43</v>
      </c>
      <c r="B43" s="392"/>
      <c r="C43" s="392"/>
      <c r="D43" s="392"/>
      <c r="E43" s="392"/>
      <c r="F43" s="392"/>
      <c r="G43" s="392"/>
      <c r="H43" s="392"/>
    </row>
    <row r="44" spans="1:8" ht="22.5" customHeight="1" x14ac:dyDescent="0.25">
      <c r="A44" s="359" t="s">
        <v>44</v>
      </c>
      <c r="B44" s="359"/>
      <c r="C44" s="359"/>
      <c r="D44" s="359"/>
      <c r="E44" s="359"/>
      <c r="F44" s="359"/>
      <c r="G44" s="359"/>
      <c r="H44" s="359"/>
    </row>
    <row r="45" spans="1:8" ht="26.25" customHeight="1" x14ac:dyDescent="0.25">
      <c r="A45" s="377" t="s">
        <v>45</v>
      </c>
      <c r="B45" s="377"/>
      <c r="C45" s="378" t="s">
        <v>51</v>
      </c>
      <c r="D45" s="379"/>
      <c r="E45" s="377" t="s">
        <v>52</v>
      </c>
      <c r="F45" s="377"/>
      <c r="G45" s="381" t="s">
        <v>16</v>
      </c>
      <c r="H45" s="382"/>
    </row>
    <row r="46" spans="1:8" x14ac:dyDescent="0.25">
      <c r="A46" s="373" t="s">
        <v>46</v>
      </c>
      <c r="B46" s="373"/>
      <c r="C46" s="374">
        <v>0.3</v>
      </c>
      <c r="D46" s="375"/>
      <c r="E46" s="376">
        <f>'Document Analysis, Obs. Discuss'!AP71</f>
        <v>0.6</v>
      </c>
      <c r="F46" s="386"/>
      <c r="G46" s="387">
        <f>E46*0.3</f>
        <v>0.18</v>
      </c>
      <c r="H46" s="388"/>
    </row>
    <row r="47" spans="1:8" x14ac:dyDescent="0.25">
      <c r="A47" s="373" t="s">
        <v>47</v>
      </c>
      <c r="B47" s="373"/>
      <c r="C47" s="374">
        <v>0.3</v>
      </c>
      <c r="D47" s="375"/>
      <c r="E47" s="376">
        <f>'Document Analysis, Obs. Discuss'!AP72</f>
        <v>0</v>
      </c>
      <c r="F47" s="386"/>
      <c r="G47" s="387">
        <f>E47*0.3</f>
        <v>0</v>
      </c>
      <c r="H47" s="388"/>
    </row>
    <row r="48" spans="1:8" x14ac:dyDescent="0.25">
      <c r="A48" s="373" t="s">
        <v>48</v>
      </c>
      <c r="B48" s="373"/>
      <c r="C48" s="374">
        <v>0.25</v>
      </c>
      <c r="D48" s="375"/>
      <c r="E48" s="376">
        <f>'Document Analysis, Obs. Discuss'!AP73</f>
        <v>0</v>
      </c>
      <c r="F48" s="386"/>
      <c r="G48" s="387">
        <f>E48*0.25</f>
        <v>0</v>
      </c>
      <c r="H48" s="388"/>
    </row>
    <row r="49" spans="1:8" x14ac:dyDescent="0.25">
      <c r="A49" s="373" t="s">
        <v>49</v>
      </c>
      <c r="B49" s="373"/>
      <c r="C49" s="374">
        <v>0.15</v>
      </c>
      <c r="D49" s="375"/>
      <c r="E49" s="376">
        <f>'Document Analysis, Obs. Discuss'!AP74</f>
        <v>0</v>
      </c>
      <c r="F49" s="386"/>
      <c r="G49" s="387">
        <f>E49*0.15</f>
        <v>0</v>
      </c>
      <c r="H49" s="388"/>
    </row>
    <row r="50" spans="1:8" x14ac:dyDescent="0.25">
      <c r="A50" s="354" t="s">
        <v>50</v>
      </c>
      <c r="B50" s="355"/>
      <c r="C50" s="355"/>
      <c r="D50" s="355"/>
      <c r="E50" s="355"/>
      <c r="F50" s="356"/>
      <c r="G50" s="357">
        <f>SUM(G46:G49)</f>
        <v>0.18</v>
      </c>
      <c r="H50" s="358"/>
    </row>
    <row r="51" spans="1:8" s="50" customFormat="1" ht="12.75" customHeight="1" x14ac:dyDescent="0.25">
      <c r="A51" s="52" t="s">
        <v>33</v>
      </c>
      <c r="B51" s="45"/>
      <c r="C51" s="46" t="s">
        <v>34</v>
      </c>
      <c r="D51" s="47"/>
      <c r="E51" s="48"/>
      <c r="F51" s="48"/>
      <c r="G51" s="49"/>
      <c r="H51" s="49"/>
    </row>
    <row r="52" spans="1:8" s="50" customFormat="1" ht="12.75" customHeight="1" x14ac:dyDescent="0.25">
      <c r="A52" s="51"/>
      <c r="B52" s="45"/>
      <c r="C52" s="46" t="s">
        <v>35</v>
      </c>
      <c r="D52" s="47"/>
      <c r="E52" s="48"/>
      <c r="F52" s="48"/>
      <c r="G52" s="49"/>
      <c r="H52" s="49"/>
    </row>
    <row r="53" spans="1:8" s="50" customFormat="1" ht="12.75" customHeight="1" x14ac:dyDescent="0.25">
      <c r="A53" s="51"/>
      <c r="B53" s="45"/>
      <c r="C53" s="46" t="s">
        <v>36</v>
      </c>
      <c r="D53" s="47"/>
      <c r="E53" s="48"/>
      <c r="F53" s="48"/>
      <c r="G53" s="49"/>
      <c r="H53" s="49"/>
    </row>
    <row r="54" spans="1:8" ht="15.75" customHeight="1" x14ac:dyDescent="0.25">
      <c r="A54" s="21" t="s">
        <v>37</v>
      </c>
      <c r="B54" s="383" t="s">
        <v>38</v>
      </c>
      <c r="C54" s="384"/>
      <c r="D54" s="385"/>
      <c r="E54" s="383" t="s">
        <v>39</v>
      </c>
      <c r="F54" s="385"/>
    </row>
    <row r="55" spans="1:8" x14ac:dyDescent="0.25">
      <c r="B55" s="360" t="s">
        <v>40</v>
      </c>
      <c r="C55" s="361"/>
      <c r="D55" s="362"/>
      <c r="E55" s="360" t="s">
        <v>34</v>
      </c>
      <c r="F55" s="362"/>
    </row>
    <row r="56" spans="1:8" x14ac:dyDescent="0.25">
      <c r="B56" s="360" t="s">
        <v>41</v>
      </c>
      <c r="C56" s="361"/>
      <c r="D56" s="362"/>
      <c r="E56" s="360" t="s">
        <v>35</v>
      </c>
      <c r="F56" s="362"/>
    </row>
    <row r="57" spans="1:8" x14ac:dyDescent="0.25">
      <c r="B57" s="360" t="s">
        <v>42</v>
      </c>
      <c r="C57" s="361"/>
      <c r="D57" s="362"/>
      <c r="E57" s="360" t="s">
        <v>36</v>
      </c>
      <c r="F57" s="362"/>
    </row>
    <row r="58" spans="1:8" x14ac:dyDescent="0.25">
      <c r="B58" s="44"/>
      <c r="C58" s="44"/>
      <c r="D58" s="44"/>
      <c r="E58" s="44"/>
      <c r="F58" s="44"/>
    </row>
    <row r="59" spans="1:8" x14ac:dyDescent="0.25">
      <c r="B59" s="44"/>
      <c r="C59" s="44"/>
      <c r="D59" s="44"/>
      <c r="E59" s="44"/>
      <c r="F59" s="44"/>
    </row>
    <row r="60" spans="1:8" x14ac:dyDescent="0.25">
      <c r="B60" s="44"/>
      <c r="C60" s="44"/>
      <c r="D60" s="44"/>
      <c r="E60" s="44"/>
      <c r="F60" s="44"/>
    </row>
    <row r="61" spans="1:8" x14ac:dyDescent="0.25">
      <c r="B61" s="44"/>
      <c r="C61" s="44"/>
      <c r="D61" s="44"/>
      <c r="E61" s="44"/>
      <c r="F61" s="44"/>
    </row>
    <row r="62" spans="1:8" x14ac:dyDescent="0.25">
      <c r="B62" s="44"/>
      <c r="C62" s="44"/>
      <c r="D62" s="44"/>
      <c r="E62" s="44"/>
      <c r="F62" s="44"/>
    </row>
    <row r="63" spans="1:8" x14ac:dyDescent="0.25">
      <c r="B63" s="44"/>
      <c r="C63" s="44"/>
      <c r="D63" s="44"/>
      <c r="E63" s="44"/>
      <c r="F63" s="44"/>
    </row>
    <row r="65" spans="1:15" ht="19.5" customHeight="1" x14ac:dyDescent="0.25">
      <c r="A65" s="359" t="s">
        <v>53</v>
      </c>
      <c r="B65" s="359"/>
      <c r="C65" s="359"/>
      <c r="D65" s="359"/>
      <c r="E65" s="359"/>
      <c r="F65" s="359"/>
      <c r="G65" s="359"/>
      <c r="H65" s="359"/>
    </row>
    <row r="66" spans="1:15" ht="30" customHeight="1" x14ac:dyDescent="0.25">
      <c r="A66" s="377" t="s">
        <v>54</v>
      </c>
      <c r="B66" s="377"/>
      <c r="C66" s="378" t="s">
        <v>51</v>
      </c>
      <c r="D66" s="379"/>
      <c r="E66" s="377" t="s">
        <v>15</v>
      </c>
      <c r="F66" s="377"/>
      <c r="G66" s="381" t="s">
        <v>16</v>
      </c>
      <c r="H66" s="382"/>
    </row>
    <row r="67" spans="1:15" x14ac:dyDescent="0.25">
      <c r="A67" s="373" t="s">
        <v>55</v>
      </c>
      <c r="B67" s="373"/>
      <c r="C67" s="374">
        <v>0.6</v>
      </c>
      <c r="D67" s="375"/>
      <c r="E67" s="376" t="e">
        <f>H41</f>
        <v>#VALUE!</v>
      </c>
      <c r="F67" s="376"/>
      <c r="G67" s="365" t="e">
        <f>C67*E67</f>
        <v>#VALUE!</v>
      </c>
      <c r="H67" s="366"/>
      <c r="N67" t="s">
        <v>180</v>
      </c>
      <c r="O67" s="43" t="e">
        <f>E67</f>
        <v>#VALUE!</v>
      </c>
    </row>
    <row r="68" spans="1:15" x14ac:dyDescent="0.25">
      <c r="A68" s="373" t="s">
        <v>57</v>
      </c>
      <c r="B68" s="373"/>
      <c r="C68" s="374">
        <v>0.4</v>
      </c>
      <c r="D68" s="375"/>
      <c r="E68" s="380">
        <f>G50</f>
        <v>0.18</v>
      </c>
      <c r="F68" s="380"/>
      <c r="G68" s="365">
        <f>C68*E68</f>
        <v>7.1999999999999995E-2</v>
      </c>
      <c r="H68" s="366"/>
      <c r="N68" t="s">
        <v>181</v>
      </c>
      <c r="O68" s="43">
        <f>E68</f>
        <v>0.18</v>
      </c>
    </row>
    <row r="69" spans="1:15" x14ac:dyDescent="0.25">
      <c r="A69" s="354" t="s">
        <v>56</v>
      </c>
      <c r="B69" s="355"/>
      <c r="C69" s="355"/>
      <c r="D69" s="355"/>
      <c r="E69" s="355"/>
      <c r="F69" s="356"/>
      <c r="G69" s="357" t="e">
        <f>SUM(G67:G68)</f>
        <v>#VALUE!</v>
      </c>
      <c r="H69" s="358"/>
      <c r="N69" t="s">
        <v>182</v>
      </c>
      <c r="O69" s="43" t="e">
        <f>G69</f>
        <v>#VALUE!</v>
      </c>
    </row>
    <row r="70" spans="1:15" ht="9.75" customHeight="1" x14ac:dyDescent="0.25"/>
    <row r="71" spans="1:15" x14ac:dyDescent="0.25">
      <c r="A71" s="28" t="s">
        <v>33</v>
      </c>
    </row>
    <row r="72" spans="1:15" x14ac:dyDescent="0.25">
      <c r="B72" s="27" t="s">
        <v>58</v>
      </c>
    </row>
    <row r="73" spans="1:15" x14ac:dyDescent="0.25">
      <c r="B73" s="27" t="s">
        <v>59</v>
      </c>
    </row>
    <row r="74" spans="1:15" x14ac:dyDescent="0.25">
      <c r="B74" s="27" t="s">
        <v>60</v>
      </c>
    </row>
    <row r="76" spans="1:15" ht="19.5" customHeight="1" x14ac:dyDescent="0.25">
      <c r="A76" s="359" t="s">
        <v>61</v>
      </c>
      <c r="B76" s="359"/>
      <c r="C76" s="359"/>
      <c r="D76" s="359"/>
      <c r="E76" s="359"/>
      <c r="F76" s="359"/>
      <c r="G76" s="359"/>
      <c r="H76" s="359"/>
    </row>
    <row r="77" spans="1:15" ht="15.75" customHeight="1" x14ac:dyDescent="0.25">
      <c r="B77" s="367" t="s">
        <v>38</v>
      </c>
      <c r="C77" s="368"/>
      <c r="D77" s="369"/>
      <c r="E77" s="370" t="s">
        <v>39</v>
      </c>
      <c r="F77" s="370"/>
    </row>
    <row r="78" spans="1:15" x14ac:dyDescent="0.25">
      <c r="B78" s="360" t="s">
        <v>40</v>
      </c>
      <c r="C78" s="361"/>
      <c r="D78" s="362"/>
      <c r="E78" s="363" t="s">
        <v>62</v>
      </c>
      <c r="F78" s="363"/>
    </row>
    <row r="79" spans="1:15" x14ac:dyDescent="0.25">
      <c r="B79" s="360" t="s">
        <v>41</v>
      </c>
      <c r="C79" s="361"/>
      <c r="D79" s="362"/>
      <c r="E79" s="363" t="s">
        <v>63</v>
      </c>
      <c r="F79" s="363"/>
    </row>
    <row r="80" spans="1:15" x14ac:dyDescent="0.25">
      <c r="B80" s="360" t="s">
        <v>42</v>
      </c>
      <c r="C80" s="361"/>
      <c r="D80" s="362"/>
      <c r="E80" s="363" t="s">
        <v>64</v>
      </c>
      <c r="F80" s="363"/>
    </row>
    <row r="81" spans="1:8" x14ac:dyDescent="0.25">
      <c r="B81" s="44"/>
      <c r="C81" s="44"/>
      <c r="D81" s="44"/>
      <c r="E81" s="44"/>
      <c r="F81" s="44"/>
    </row>
    <row r="82" spans="1:8" ht="15" customHeight="1" x14ac:dyDescent="0.25">
      <c r="A82" s="55" t="s">
        <v>72</v>
      </c>
      <c r="B82" s="364" t="e">
        <f>IF(G69&lt;1.5,"Developing level- Structures and mechanisms with acceptable level and extent of community participation and impact on learning outcomes.",IF(G69&lt;2.5,"Maturing level - Introducing and sustaining continuous improvement process that integrates wider community participation and improve sinificantly performance and learning outcomes.",IF(G69&lt;3,"Advanced level - Ensuring the production of intended outputs/outcomes and meeting all standards of a system fully integrated in the local community and is self-renewing and self-sustaining.","")))</f>
        <v>#VALUE!</v>
      </c>
      <c r="C82" s="364"/>
      <c r="D82" s="364"/>
      <c r="E82" s="364"/>
      <c r="F82" s="364"/>
      <c r="G82" s="364"/>
      <c r="H82" s="364"/>
    </row>
    <row r="83" spans="1:8" x14ac:dyDescent="0.25">
      <c r="B83" s="364"/>
      <c r="C83" s="364"/>
      <c r="D83" s="364"/>
      <c r="E83" s="364"/>
      <c r="F83" s="364"/>
      <c r="G83" s="364"/>
      <c r="H83" s="364"/>
    </row>
    <row r="84" spans="1:8" x14ac:dyDescent="0.25">
      <c r="B84" s="364"/>
      <c r="C84" s="364"/>
      <c r="D84" s="364"/>
      <c r="E84" s="364"/>
      <c r="F84" s="364"/>
      <c r="G84" s="364"/>
      <c r="H84" s="364"/>
    </row>
    <row r="85" spans="1:8" x14ac:dyDescent="0.25">
      <c r="B85" s="364"/>
      <c r="C85" s="364"/>
      <c r="D85" s="364"/>
      <c r="E85" s="364"/>
      <c r="F85" s="364"/>
      <c r="G85" s="364"/>
      <c r="H85" s="364"/>
    </row>
    <row r="86" spans="1:8" x14ac:dyDescent="0.25">
      <c r="B86" s="61"/>
      <c r="C86" s="61"/>
      <c r="D86" s="61"/>
      <c r="E86" s="61"/>
      <c r="F86" s="61"/>
      <c r="G86" s="61"/>
      <c r="H86" s="61"/>
    </row>
    <row r="87" spans="1:8" x14ac:dyDescent="0.25">
      <c r="B87" s="61"/>
      <c r="C87" s="61"/>
      <c r="D87" s="61"/>
      <c r="E87" s="61"/>
      <c r="F87" s="61"/>
      <c r="G87" s="61"/>
      <c r="H87" s="61"/>
    </row>
    <row r="88" spans="1:8" x14ac:dyDescent="0.25">
      <c r="B88" s="61"/>
      <c r="C88" s="61"/>
      <c r="D88" s="61"/>
      <c r="E88" s="61"/>
      <c r="F88" s="61"/>
      <c r="G88" s="61"/>
      <c r="H88" s="61"/>
    </row>
    <row r="89" spans="1:8" x14ac:dyDescent="0.25">
      <c r="B89" s="61"/>
      <c r="C89" s="61"/>
      <c r="D89" s="61"/>
      <c r="E89" s="61"/>
      <c r="F89" s="61"/>
      <c r="G89" s="61"/>
      <c r="H89" s="61"/>
    </row>
    <row r="90" spans="1:8" x14ac:dyDescent="0.25">
      <c r="B90" s="61"/>
      <c r="C90" s="61"/>
      <c r="D90" s="61"/>
      <c r="E90" s="61"/>
      <c r="F90" s="61"/>
      <c r="G90" s="61"/>
      <c r="H90" s="61"/>
    </row>
    <row r="91" spans="1:8" x14ac:dyDescent="0.25">
      <c r="B91" s="61"/>
      <c r="C91" s="61"/>
      <c r="D91" s="61"/>
      <c r="E91" s="61"/>
      <c r="F91" s="61"/>
      <c r="G91" s="61"/>
      <c r="H91" s="61"/>
    </row>
    <row r="92" spans="1:8" x14ac:dyDescent="0.25">
      <c r="B92" s="61"/>
      <c r="C92" s="61"/>
      <c r="D92" s="61"/>
      <c r="E92" s="61"/>
      <c r="F92" s="61"/>
      <c r="G92" s="61"/>
      <c r="H92" s="61"/>
    </row>
    <row r="93" spans="1:8" x14ac:dyDescent="0.25">
      <c r="B93" s="61"/>
      <c r="C93" s="61"/>
      <c r="D93" s="61"/>
      <c r="E93" s="61"/>
      <c r="F93" s="61"/>
      <c r="G93" s="61"/>
      <c r="H93" s="61"/>
    </row>
    <row r="94" spans="1:8" x14ac:dyDescent="0.25">
      <c r="B94" s="61"/>
      <c r="C94" s="61"/>
      <c r="D94" s="61"/>
      <c r="E94" s="61"/>
      <c r="F94" s="61"/>
      <c r="G94" s="61"/>
      <c r="H94" s="61"/>
    </row>
    <row r="95" spans="1:8" x14ac:dyDescent="0.25">
      <c r="B95" s="61"/>
      <c r="C95" s="61"/>
      <c r="D95" s="61"/>
      <c r="E95" s="61"/>
      <c r="F95" s="61"/>
      <c r="G95" s="61"/>
      <c r="H95" s="61"/>
    </row>
    <row r="96" spans="1:8" x14ac:dyDescent="0.25">
      <c r="B96" s="61"/>
      <c r="C96" s="61"/>
      <c r="D96" s="61"/>
      <c r="E96" s="61"/>
      <c r="F96" s="61"/>
      <c r="G96" s="61"/>
      <c r="H96" s="61"/>
    </row>
    <row r="97" spans="1:8" x14ac:dyDescent="0.25">
      <c r="B97" s="61"/>
      <c r="C97" s="61"/>
      <c r="D97" s="61"/>
      <c r="E97" s="61"/>
      <c r="F97" s="61"/>
      <c r="G97" s="61"/>
      <c r="H97" s="61"/>
    </row>
    <row r="98" spans="1:8" x14ac:dyDescent="0.25">
      <c r="B98" s="61"/>
      <c r="C98" s="61"/>
      <c r="D98" s="61"/>
      <c r="E98" s="61"/>
      <c r="F98" s="61"/>
      <c r="G98" s="61"/>
      <c r="H98" s="61"/>
    </row>
    <row r="99" spans="1:8" x14ac:dyDescent="0.25">
      <c r="B99" s="59"/>
      <c r="C99" s="59"/>
      <c r="D99" s="59"/>
      <c r="E99" s="59"/>
      <c r="F99" s="59"/>
      <c r="G99" s="59"/>
      <c r="H99" s="59"/>
    </row>
    <row r="100" spans="1:8" x14ac:dyDescent="0.25">
      <c r="A100" s="22" t="s">
        <v>65</v>
      </c>
    </row>
    <row r="101" spans="1:8" x14ac:dyDescent="0.25">
      <c r="B101" s="353">
        <f>'Input Menu'!B51</f>
        <v>0</v>
      </c>
      <c r="C101" s="353"/>
      <c r="D101" s="75"/>
      <c r="E101" s="353">
        <f>'Input Menu'!B52</f>
        <v>0</v>
      </c>
      <c r="F101" s="353"/>
    </row>
    <row r="102" spans="1:8" x14ac:dyDescent="0.25">
      <c r="B102" s="351" t="s">
        <v>67</v>
      </c>
      <c r="C102" s="351"/>
      <c r="E102" s="351" t="s">
        <v>67</v>
      </c>
      <c r="F102" s="351"/>
    </row>
    <row r="105" spans="1:8" x14ac:dyDescent="0.25">
      <c r="B105" s="351">
        <f>'Input Menu'!B53</f>
        <v>0</v>
      </c>
      <c r="C105" s="351"/>
      <c r="E105" s="352">
        <f>'Input Menu'!B54</f>
        <v>0</v>
      </c>
      <c r="F105" s="352"/>
    </row>
    <row r="106" spans="1:8" x14ac:dyDescent="0.25">
      <c r="B106" s="351" t="s">
        <v>67</v>
      </c>
      <c r="C106" s="351"/>
      <c r="E106" s="351" t="s">
        <v>67</v>
      </c>
      <c r="F106" s="351"/>
    </row>
    <row r="107" spans="1:8" x14ac:dyDescent="0.25">
      <c r="E107" s="76"/>
      <c r="F107" s="76"/>
    </row>
    <row r="110" spans="1:8" x14ac:dyDescent="0.25">
      <c r="B110" s="351">
        <f>'Input Menu'!B50</f>
        <v>0</v>
      </c>
      <c r="C110" s="351"/>
      <c r="D110" s="351"/>
      <c r="E110" s="351"/>
      <c r="F110" s="351"/>
    </row>
    <row r="111" spans="1:8" x14ac:dyDescent="0.25">
      <c r="B111" s="351" t="s">
        <v>66</v>
      </c>
      <c r="C111" s="351"/>
      <c r="D111" s="351"/>
      <c r="E111" s="351"/>
      <c r="F111" s="351"/>
    </row>
  </sheetData>
  <sheetProtection password="C542" sheet="1" objects="1" scenarios="1"/>
  <protectedRanges>
    <protectedRange sqref="E101 B101 B105 E105 B110" name="Range1"/>
  </protectedRanges>
  <customSheetViews>
    <customSheetView guid="{4A908606-4657-4E94-A24A-D00115F5FBC8}" showPageBreaks="1" showGridLines="0" printArea="1" hiddenRows="1" hiddenColumns="1" state="hidden" view="pageBreakPreview">
      <pane ySplit="9" topLeftCell="A25" activePane="bottomLeft" state="frozen"/>
      <selection pane="bottomLeft" activeCell="A17" sqref="A17:A34"/>
      <pageMargins left="0.45" right="0.7" top="0.75" bottom="0.5" header="0.3" footer="0.3"/>
      <pageSetup paperSize="5" scale="95" orientation="portrait" horizontalDpi="4294967293" verticalDpi="4294967293" r:id="rId1"/>
    </customSheetView>
    <customSheetView guid="{B5F02B4C-8432-477C-902D-F5F59352B554}" showGridLines="0" hiddenRows="1" hiddenColumns="1">
      <pane ySplit="9" topLeftCell="A10" activePane="bottomLeft" state="frozen"/>
      <selection pane="bottomLeft" activeCell="M20" sqref="M20"/>
      <pageMargins left="0.7" right="0.7" top="0.75" bottom="0.75" header="0.3" footer="0.3"/>
    </customSheetView>
  </customSheetViews>
  <mergeCells count="97">
    <mergeCell ref="A11:A16"/>
    <mergeCell ref="E11:E16"/>
    <mergeCell ref="F11:F16"/>
    <mergeCell ref="G11:G16"/>
    <mergeCell ref="H11:H16"/>
    <mergeCell ref="A5:H5"/>
    <mergeCell ref="B6:C6"/>
    <mergeCell ref="F6:H6"/>
    <mergeCell ref="A8:H8"/>
    <mergeCell ref="B9:C9"/>
    <mergeCell ref="H35:H40"/>
    <mergeCell ref="A17:A34"/>
    <mergeCell ref="E17:E22"/>
    <mergeCell ref="F17:F22"/>
    <mergeCell ref="G17:G22"/>
    <mergeCell ref="H17:H34"/>
    <mergeCell ref="E23:E28"/>
    <mergeCell ref="F23:F28"/>
    <mergeCell ref="G23:G28"/>
    <mergeCell ref="E29:E34"/>
    <mergeCell ref="F29:F34"/>
    <mergeCell ref="G29:G34"/>
    <mergeCell ref="A35:A40"/>
    <mergeCell ref="E35:E40"/>
    <mergeCell ref="F35:F40"/>
    <mergeCell ref="G35:G40"/>
    <mergeCell ref="A41:E41"/>
    <mergeCell ref="A43:H43"/>
    <mergeCell ref="A44:H44"/>
    <mergeCell ref="A45:B45"/>
    <mergeCell ref="C45:D45"/>
    <mergeCell ref="E45:F45"/>
    <mergeCell ref="G45:H45"/>
    <mergeCell ref="A46:B46"/>
    <mergeCell ref="C46:D46"/>
    <mergeCell ref="E46:F46"/>
    <mergeCell ref="G46:H46"/>
    <mergeCell ref="A47:B47"/>
    <mergeCell ref="C47:D47"/>
    <mergeCell ref="E47:F47"/>
    <mergeCell ref="G47:H47"/>
    <mergeCell ref="A48:B48"/>
    <mergeCell ref="C48:D48"/>
    <mergeCell ref="E48:F48"/>
    <mergeCell ref="G48:H48"/>
    <mergeCell ref="A49:B49"/>
    <mergeCell ref="C49:D49"/>
    <mergeCell ref="E49:F49"/>
    <mergeCell ref="G49:H49"/>
    <mergeCell ref="G66:H66"/>
    <mergeCell ref="A50:F50"/>
    <mergeCell ref="G50:H50"/>
    <mergeCell ref="B54:D54"/>
    <mergeCell ref="E54:F54"/>
    <mergeCell ref="B55:D55"/>
    <mergeCell ref="E55:F55"/>
    <mergeCell ref="B56:D56"/>
    <mergeCell ref="E56:F56"/>
    <mergeCell ref="B57:D57"/>
    <mergeCell ref="E57:F57"/>
    <mergeCell ref="A65:H65"/>
    <mergeCell ref="G68:H68"/>
    <mergeCell ref="B77:D77"/>
    <mergeCell ref="E77:F77"/>
    <mergeCell ref="A1:H1"/>
    <mergeCell ref="A2:H2"/>
    <mergeCell ref="A3:H3"/>
    <mergeCell ref="A67:B67"/>
    <mergeCell ref="C67:D67"/>
    <mergeCell ref="E67:F67"/>
    <mergeCell ref="G67:H67"/>
    <mergeCell ref="A66:B66"/>
    <mergeCell ref="C66:D66"/>
    <mergeCell ref="E66:F66"/>
    <mergeCell ref="A68:B68"/>
    <mergeCell ref="C68:D68"/>
    <mergeCell ref="E68:F68"/>
    <mergeCell ref="B101:C101"/>
    <mergeCell ref="E101:F101"/>
    <mergeCell ref="A69:F69"/>
    <mergeCell ref="G69:H69"/>
    <mergeCell ref="A76:H76"/>
    <mergeCell ref="B80:D80"/>
    <mergeCell ref="E80:F80"/>
    <mergeCell ref="B82:H85"/>
    <mergeCell ref="B78:D78"/>
    <mergeCell ref="E78:F78"/>
    <mergeCell ref="B79:D79"/>
    <mergeCell ref="E79:F79"/>
    <mergeCell ref="B111:F111"/>
    <mergeCell ref="B102:C102"/>
    <mergeCell ref="E102:F102"/>
    <mergeCell ref="B105:C105"/>
    <mergeCell ref="E105:F105"/>
    <mergeCell ref="B106:C106"/>
    <mergeCell ref="E106:F106"/>
    <mergeCell ref="B110:F110"/>
  </mergeCells>
  <conditionalFormatting sqref="C51">
    <cfRule type="iconSet" priority="1">
      <iconSet>
        <cfvo type="percent" val="0"/>
        <cfvo type="percent" val="33"/>
        <cfvo type="percent" val="67"/>
      </iconSet>
    </cfRule>
  </conditionalFormatting>
  <dataValidations count="1">
    <dataValidation allowBlank="1" showInputMessage="1" showErrorMessage="1" errorTitle="aye" sqref="B4:B1048576"/>
  </dataValidations>
  <pageMargins left="0.45" right="0.7" top="0.75" bottom="0.5" header="0.3" footer="0.3"/>
  <pageSetup paperSize="5" scale="95" orientation="portrait" horizontalDpi="4294967293" verticalDpi="4294967293"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O111"/>
  <sheetViews>
    <sheetView showGridLines="0" view="pageBreakPreview" zoomScale="110" zoomScaleNormal="100" zoomScaleSheetLayoutView="110" workbookViewId="0">
      <pane ySplit="9" topLeftCell="A27" activePane="bottomLeft" state="frozen"/>
      <selection pane="bottomLeft" sqref="A1:H1"/>
    </sheetView>
  </sheetViews>
  <sheetFormatPr defaultRowHeight="15" x14ac:dyDescent="0.25"/>
  <cols>
    <col min="1" max="1" width="12.7109375" style="3" customWidth="1"/>
    <col min="2" max="2" width="17.28515625" style="76" customWidth="1"/>
    <col min="3" max="3" width="9.140625" style="36" customWidth="1"/>
    <col min="4" max="4" width="10.5703125" style="76" customWidth="1"/>
    <col min="5" max="5" width="24.5703125" style="5" customWidth="1"/>
    <col min="6" max="6" width="9.85546875" style="5" customWidth="1"/>
    <col min="7" max="7" width="4.28515625" style="4" hidden="1" customWidth="1"/>
    <col min="8" max="8" width="10.5703125" style="4" customWidth="1"/>
    <col min="9" max="9" width="8.85546875" hidden="1" customWidth="1"/>
    <col min="10" max="10" width="4.28515625" hidden="1" customWidth="1"/>
    <col min="11" max="11" width="5.5703125" hidden="1" customWidth="1"/>
    <col min="13" max="13" width="60.7109375" customWidth="1"/>
    <col min="14" max="14" width="6.42578125" customWidth="1"/>
    <col min="15" max="15" width="2.28515625" customWidth="1"/>
  </cols>
  <sheetData>
    <row r="1" spans="1:11" ht="18.75" customHeight="1" x14ac:dyDescent="0.25">
      <c r="A1" s="371" t="str">
        <f>'Main Menu'!A1:F1</f>
        <v>Department of Education</v>
      </c>
      <c r="B1" s="371"/>
      <c r="C1" s="371"/>
      <c r="D1" s="371"/>
      <c r="E1" s="371"/>
      <c r="F1" s="371"/>
      <c r="G1" s="371"/>
      <c r="H1" s="371"/>
    </row>
    <row r="2" spans="1:11" ht="13.5" customHeight="1" x14ac:dyDescent="0.25">
      <c r="A2" s="371" t="str">
        <f>'Main Menu'!A2:F2</f>
        <v>Region X</v>
      </c>
      <c r="B2" s="371"/>
      <c r="C2" s="371"/>
      <c r="D2" s="371"/>
      <c r="E2" s="371"/>
      <c r="F2" s="371"/>
      <c r="G2" s="371"/>
      <c r="H2" s="371"/>
    </row>
    <row r="3" spans="1:11" ht="13.5" customHeight="1" x14ac:dyDescent="0.25">
      <c r="A3" s="372" t="str">
        <f>'Main Menu'!A3:F3</f>
        <v/>
      </c>
      <c r="B3" s="372"/>
      <c r="C3" s="372"/>
      <c r="D3" s="372"/>
      <c r="E3" s="372"/>
      <c r="F3" s="372"/>
      <c r="G3" s="372"/>
      <c r="H3" s="372"/>
    </row>
    <row r="4" spans="1:11" ht="8.25" customHeight="1" x14ac:dyDescent="0.25">
      <c r="A4" s="371"/>
      <c r="B4" s="371"/>
      <c r="C4" s="371"/>
      <c r="D4" s="371"/>
      <c r="E4" s="371"/>
      <c r="F4" s="371"/>
      <c r="G4" s="371"/>
      <c r="H4" s="371"/>
    </row>
    <row r="5" spans="1:11" ht="24" customHeight="1" x14ac:dyDescent="0.25">
      <c r="A5" s="406" t="s">
        <v>0</v>
      </c>
      <c r="B5" s="406"/>
      <c r="C5" s="406"/>
      <c r="D5" s="406"/>
      <c r="E5" s="406"/>
      <c r="F5" s="406"/>
      <c r="G5" s="406"/>
      <c r="H5" s="406"/>
    </row>
    <row r="6" spans="1:11" ht="35.25" customHeight="1" x14ac:dyDescent="0.25">
      <c r="A6" s="3" t="s">
        <v>1</v>
      </c>
      <c r="B6" s="407">
        <f>'Main Menu'!G6</f>
        <v>0</v>
      </c>
      <c r="C6" s="407"/>
      <c r="D6" s="34"/>
      <c r="E6" s="18" t="s">
        <v>30</v>
      </c>
      <c r="F6" s="408">
        <f>'Main Menu'!G7</f>
        <v>0</v>
      </c>
      <c r="G6" s="408"/>
      <c r="H6" s="408"/>
      <c r="K6">
        <f>B6</f>
        <v>0</v>
      </c>
    </row>
    <row r="7" spans="1:11" ht="6" customHeight="1" x14ac:dyDescent="0.25">
      <c r="B7" s="6"/>
      <c r="C7" s="37"/>
      <c r="D7" s="6"/>
      <c r="E7" s="15"/>
      <c r="F7" s="16"/>
      <c r="G7" s="16"/>
      <c r="H7" s="7"/>
    </row>
    <row r="8" spans="1:11" ht="18.75" customHeight="1" x14ac:dyDescent="0.25">
      <c r="A8" s="409" t="s">
        <v>31</v>
      </c>
      <c r="B8" s="409"/>
      <c r="C8" s="409"/>
      <c r="D8" s="409"/>
      <c r="E8" s="409"/>
      <c r="F8" s="409"/>
      <c r="G8" s="409"/>
      <c r="H8" s="409"/>
    </row>
    <row r="9" spans="1:11" s="2" customFormat="1" ht="27" customHeight="1" x14ac:dyDescent="0.25">
      <c r="A9" s="29" t="s">
        <v>2</v>
      </c>
      <c r="B9" s="410" t="s">
        <v>13</v>
      </c>
      <c r="C9" s="410"/>
      <c r="D9" s="74"/>
      <c r="E9" s="74" t="s">
        <v>14</v>
      </c>
      <c r="F9" s="74" t="s">
        <v>15</v>
      </c>
      <c r="G9" s="74" t="s">
        <v>15</v>
      </c>
      <c r="H9" s="31" t="s">
        <v>16</v>
      </c>
    </row>
    <row r="10" spans="1:11" s="2" customFormat="1" ht="2.25" customHeight="1" x14ac:dyDescent="0.25">
      <c r="A10" s="8"/>
      <c r="B10" s="9"/>
      <c r="C10" s="38"/>
      <c r="D10" s="9"/>
      <c r="E10" s="9"/>
      <c r="F10" s="14"/>
      <c r="G10" s="14"/>
      <c r="H10" s="19"/>
    </row>
    <row r="11" spans="1:11" ht="30" x14ac:dyDescent="0.25">
      <c r="A11" s="396" t="s">
        <v>3</v>
      </c>
      <c r="B11" s="32" t="s">
        <v>9</v>
      </c>
      <c r="C11" s="53" t="s">
        <v>10</v>
      </c>
      <c r="D11" s="54" t="s">
        <v>189</v>
      </c>
      <c r="E11" s="402"/>
      <c r="F11" s="403" t="str">
        <f>IF(D16&gt;=95,"3",IF(D16&gt;=90,"2",IF(D16&gt;=85,"1","0")))</f>
        <v>0</v>
      </c>
      <c r="G11" s="393">
        <f>F11*0.45</f>
        <v>0</v>
      </c>
      <c r="H11" s="393">
        <f>G11</f>
        <v>0</v>
      </c>
    </row>
    <row r="12" spans="1:11" hidden="1" x14ac:dyDescent="0.25">
      <c r="A12" s="396"/>
      <c r="B12" s="11" t="str">
        <f>'Main Menu'!B14</f>
        <v>SY 2009-2010</v>
      </c>
      <c r="C12" s="39"/>
      <c r="D12" s="33">
        <f>'Main Menu'!D14</f>
        <v>990</v>
      </c>
      <c r="E12" s="402"/>
      <c r="F12" s="404"/>
      <c r="G12" s="394"/>
      <c r="H12" s="394"/>
    </row>
    <row r="13" spans="1:11" ht="18.75" customHeight="1" x14ac:dyDescent="0.25">
      <c r="A13" s="396"/>
      <c r="B13" s="11" t="str">
        <f>'Main Menu'!B15</f>
        <v/>
      </c>
      <c r="C13" s="40"/>
      <c r="D13" s="33" t="str">
        <f>'Main Menu'!F15</f>
        <v/>
      </c>
      <c r="E13" s="402"/>
      <c r="F13" s="404"/>
      <c r="G13" s="394"/>
      <c r="H13" s="394"/>
      <c r="K13" t="s">
        <v>17</v>
      </c>
    </row>
    <row r="14" spans="1:11" ht="20.25" customHeight="1" x14ac:dyDescent="0.25">
      <c r="A14" s="396"/>
      <c r="B14" s="11" t="str">
        <f>'Main Menu'!B16</f>
        <v/>
      </c>
      <c r="C14" s="40"/>
      <c r="D14" s="33" t="str">
        <f>'Main Menu'!F16</f>
        <v/>
      </c>
      <c r="E14" s="402"/>
      <c r="F14" s="404"/>
      <c r="G14" s="394"/>
      <c r="H14" s="394"/>
      <c r="K14" t="s">
        <v>18</v>
      </c>
    </row>
    <row r="15" spans="1:11" ht="19.5" customHeight="1" x14ac:dyDescent="0.25">
      <c r="A15" s="396"/>
      <c r="B15" s="11" t="str">
        <f>'Main Menu'!B17</f>
        <v/>
      </c>
      <c r="C15" s="40"/>
      <c r="D15" s="33" t="str">
        <f>'Main Menu'!F17</f>
        <v/>
      </c>
      <c r="E15" s="402"/>
      <c r="F15" s="404"/>
      <c r="G15" s="394"/>
      <c r="H15" s="394"/>
      <c r="K15" t="s">
        <v>19</v>
      </c>
    </row>
    <row r="16" spans="1:11" ht="32.25" customHeight="1" x14ac:dyDescent="0.25">
      <c r="A16" s="396"/>
      <c r="B16" s="77" t="s">
        <v>28</v>
      </c>
      <c r="C16" s="40"/>
      <c r="D16" s="54">
        <f>'Main Menu'!F18</f>
        <v>0</v>
      </c>
      <c r="E16" s="402"/>
      <c r="F16" s="405"/>
      <c r="G16" s="395"/>
      <c r="H16" s="395"/>
      <c r="I16" s="35"/>
      <c r="K16" t="s">
        <v>20</v>
      </c>
    </row>
    <row r="17" spans="1:11" ht="27" customHeight="1" x14ac:dyDescent="0.25">
      <c r="A17" s="396" t="s">
        <v>4</v>
      </c>
      <c r="B17" s="32" t="s">
        <v>11</v>
      </c>
      <c r="C17" s="53" t="s">
        <v>12</v>
      </c>
      <c r="D17" s="54" t="s">
        <v>69</v>
      </c>
      <c r="E17" s="397"/>
      <c r="F17" s="386" t="e">
        <f>IF(C22&gt;=5,"1",IF(C22&gt;=2,"2",IF(C22&lt;2,"3","0")))</f>
        <v>#VALUE!</v>
      </c>
      <c r="G17" s="400" t="e">
        <f>F17*0.0833</f>
        <v>#VALUE!</v>
      </c>
      <c r="H17" s="401" t="e">
        <f>SUM(G17:G34)</f>
        <v>#VALUE!</v>
      </c>
      <c r="K17" t="s">
        <v>21</v>
      </c>
    </row>
    <row r="18" spans="1:11" ht="15" hidden="1" customHeight="1" x14ac:dyDescent="0.25">
      <c r="A18" s="396"/>
      <c r="B18" s="11" t="str">
        <f>'Main Menu'!B20</f>
        <v>SY 2008-2009</v>
      </c>
      <c r="C18" s="39"/>
      <c r="D18" s="33">
        <f>'Main Menu'!D20</f>
        <v>0.02</v>
      </c>
      <c r="E18" s="398"/>
      <c r="F18" s="386"/>
      <c r="G18" s="400"/>
      <c r="H18" s="394"/>
      <c r="I18" s="43"/>
      <c r="J18" s="41"/>
    </row>
    <row r="19" spans="1:11" x14ac:dyDescent="0.25">
      <c r="A19" s="396"/>
      <c r="B19" s="11" t="str">
        <f>'Main Menu'!B21</f>
        <v/>
      </c>
      <c r="C19" s="40"/>
      <c r="D19" s="65" t="str">
        <f>'Main Menu'!D21</f>
        <v/>
      </c>
      <c r="E19" s="398"/>
      <c r="F19" s="386"/>
      <c r="G19" s="400"/>
      <c r="H19" s="394"/>
      <c r="I19" s="43"/>
      <c r="J19" s="40"/>
      <c r="K19" t="s">
        <v>22</v>
      </c>
    </row>
    <row r="20" spans="1:11" x14ac:dyDescent="0.25">
      <c r="A20" s="396"/>
      <c r="B20" s="11" t="str">
        <f>'Main Menu'!B22</f>
        <v/>
      </c>
      <c r="C20" s="40" t="e">
        <f>D20-D19</f>
        <v>#VALUE!</v>
      </c>
      <c r="D20" s="65" t="str">
        <f>'Main Menu'!D22</f>
        <v/>
      </c>
      <c r="E20" s="398"/>
      <c r="F20" s="386"/>
      <c r="G20" s="400"/>
      <c r="H20" s="394"/>
      <c r="I20" s="43"/>
      <c r="J20" s="40"/>
      <c r="K20" t="s">
        <v>23</v>
      </c>
    </row>
    <row r="21" spans="1:11" x14ac:dyDescent="0.25">
      <c r="A21" s="396"/>
      <c r="B21" s="11" t="str">
        <f>'Main Menu'!B23</f>
        <v/>
      </c>
      <c r="C21" s="40" t="e">
        <f>D21-D20</f>
        <v>#VALUE!</v>
      </c>
      <c r="D21" s="65" t="str">
        <f>'Main Menu'!D23</f>
        <v/>
      </c>
      <c r="E21" s="398"/>
      <c r="F21" s="386"/>
      <c r="G21" s="400"/>
      <c r="H21" s="394"/>
      <c r="I21" s="43"/>
      <c r="J21" s="40"/>
      <c r="K21" t="s">
        <v>24</v>
      </c>
    </row>
    <row r="22" spans="1:11" x14ac:dyDescent="0.25">
      <c r="A22" s="396"/>
      <c r="B22" s="77" t="s">
        <v>29</v>
      </c>
      <c r="C22" s="72" t="e">
        <f>(C20+C21)/2</f>
        <v>#VALUE!</v>
      </c>
      <c r="D22" s="66"/>
      <c r="E22" s="399"/>
      <c r="F22" s="386"/>
      <c r="G22" s="400"/>
      <c r="H22" s="394"/>
      <c r="I22" s="43"/>
      <c r="J22" s="41"/>
    </row>
    <row r="23" spans="1:11" ht="30" x14ac:dyDescent="0.25">
      <c r="A23" s="396"/>
      <c r="B23" s="32" t="s">
        <v>5</v>
      </c>
      <c r="C23" s="53" t="s">
        <v>10</v>
      </c>
      <c r="D23" s="53" t="s">
        <v>70</v>
      </c>
      <c r="E23" s="402"/>
      <c r="F23" s="403" t="e">
        <f>grd(C28)</f>
        <v>#VALUE!</v>
      </c>
      <c r="G23" s="400" t="e">
        <f>F23*0.0833</f>
        <v>#VALUE!</v>
      </c>
      <c r="H23" s="394"/>
      <c r="K23" t="s">
        <v>25</v>
      </c>
    </row>
    <row r="24" spans="1:11" hidden="1" x14ac:dyDescent="0.25">
      <c r="A24" s="396"/>
      <c r="B24" s="11" t="str">
        <f>'Main Menu'!B26</f>
        <v>SY 2008-2009</v>
      </c>
      <c r="C24" s="39"/>
      <c r="D24" s="39">
        <f>'Main Menu'!D26</f>
        <v>65</v>
      </c>
      <c r="E24" s="402"/>
      <c r="F24" s="404"/>
      <c r="G24" s="400"/>
      <c r="H24" s="394"/>
    </row>
    <row r="25" spans="1:11" x14ac:dyDescent="0.25">
      <c r="A25" s="396"/>
      <c r="B25" s="11" t="str">
        <f>'Main Menu'!B27</f>
        <v/>
      </c>
      <c r="C25" s="40"/>
      <c r="D25" s="63" t="str">
        <f>'Main Menu'!D27</f>
        <v/>
      </c>
      <c r="E25" s="402"/>
      <c r="F25" s="404"/>
      <c r="G25" s="400"/>
      <c r="H25" s="394"/>
      <c r="K25" t="s">
        <v>26</v>
      </c>
    </row>
    <row r="26" spans="1:11" x14ac:dyDescent="0.25">
      <c r="A26" s="396"/>
      <c r="B26" s="11" t="str">
        <f>'Main Menu'!B28</f>
        <v/>
      </c>
      <c r="C26" s="40" t="e">
        <f>(D26-D25)/D25*100</f>
        <v>#VALUE!</v>
      </c>
      <c r="D26" s="63" t="str">
        <f>'Main Menu'!D28</f>
        <v/>
      </c>
      <c r="E26" s="402"/>
      <c r="F26" s="404"/>
      <c r="G26" s="400"/>
      <c r="H26" s="394"/>
      <c r="K26" t="s">
        <v>27</v>
      </c>
    </row>
    <row r="27" spans="1:11" x14ac:dyDescent="0.25">
      <c r="A27" s="396"/>
      <c r="B27" s="11" t="str">
        <f>'Main Menu'!B29</f>
        <v/>
      </c>
      <c r="C27" s="40" t="e">
        <f>(D27-D26)/D26*100</f>
        <v>#VALUE!</v>
      </c>
      <c r="D27" s="63" t="str">
        <f>'Main Menu'!D29</f>
        <v/>
      </c>
      <c r="E27" s="402"/>
      <c r="F27" s="404"/>
      <c r="G27" s="400"/>
      <c r="H27" s="394"/>
    </row>
    <row r="28" spans="1:11" x14ac:dyDescent="0.25">
      <c r="A28" s="396"/>
      <c r="B28" s="77" t="s">
        <v>28</v>
      </c>
      <c r="C28" s="72" t="e">
        <f>(C26+C27)/2</f>
        <v>#VALUE!</v>
      </c>
      <c r="D28" s="40"/>
      <c r="E28" s="402"/>
      <c r="F28" s="405"/>
      <c r="G28" s="400"/>
      <c r="H28" s="394"/>
    </row>
    <row r="29" spans="1:11" ht="30" x14ac:dyDescent="0.25">
      <c r="A29" s="396"/>
      <c r="B29" s="32" t="s">
        <v>6</v>
      </c>
      <c r="C29" s="53" t="s">
        <v>10</v>
      </c>
      <c r="D29" s="53" t="s">
        <v>71</v>
      </c>
      <c r="E29" s="402"/>
      <c r="F29" s="403">
        <f>grd(C34)</f>
        <v>0</v>
      </c>
      <c r="G29" s="400">
        <f>F29*0.0834</f>
        <v>0</v>
      </c>
      <c r="H29" s="394"/>
    </row>
    <row r="30" spans="1:11" hidden="1" x14ac:dyDescent="0.25">
      <c r="A30" s="396"/>
      <c r="B30" s="11" t="str">
        <f>'Main Menu'!B32</f>
        <v>SY 2008-2009</v>
      </c>
      <c r="C30" s="39"/>
      <c r="D30" s="39">
        <f>'Main Menu'!D32</f>
        <v>58</v>
      </c>
      <c r="E30" s="402"/>
      <c r="F30" s="404"/>
      <c r="G30" s="400"/>
      <c r="H30" s="394"/>
    </row>
    <row r="31" spans="1:11" x14ac:dyDescent="0.25">
      <c r="A31" s="396"/>
      <c r="B31" s="11" t="str">
        <f>'Main Menu'!B33</f>
        <v/>
      </c>
      <c r="C31" s="40"/>
      <c r="D31" s="63">
        <f>'Main Menu'!D33</f>
        <v>95</v>
      </c>
      <c r="E31" s="402"/>
      <c r="F31" s="404"/>
      <c r="G31" s="400"/>
      <c r="H31" s="394"/>
    </row>
    <row r="32" spans="1:11" x14ac:dyDescent="0.25">
      <c r="A32" s="396"/>
      <c r="B32" s="11" t="str">
        <f>'Main Menu'!B34</f>
        <v/>
      </c>
      <c r="C32" s="40">
        <f>(D32-D31)/D31*100</f>
        <v>1.0526315789473684</v>
      </c>
      <c r="D32" s="63">
        <f>'Main Menu'!D34</f>
        <v>96</v>
      </c>
      <c r="E32" s="402"/>
      <c r="F32" s="404"/>
      <c r="G32" s="400"/>
      <c r="H32" s="394"/>
    </row>
    <row r="33" spans="1:8" x14ac:dyDescent="0.25">
      <c r="A33" s="396"/>
      <c r="B33" s="11" t="str">
        <f>'Main Menu'!B35</f>
        <v/>
      </c>
      <c r="C33" s="40">
        <f>(D33-D32)/D32*100</f>
        <v>-12.791666666666668</v>
      </c>
      <c r="D33" s="63">
        <f>'Main Menu'!D35</f>
        <v>83.72</v>
      </c>
      <c r="E33" s="402"/>
      <c r="F33" s="404"/>
      <c r="G33" s="400"/>
      <c r="H33" s="394"/>
    </row>
    <row r="34" spans="1:8" x14ac:dyDescent="0.25">
      <c r="A34" s="396"/>
      <c r="B34" s="77" t="s">
        <v>28</v>
      </c>
      <c r="C34" s="72">
        <f>(C32+C33)/2</f>
        <v>-5.8695175438596499</v>
      </c>
      <c r="D34" s="40"/>
      <c r="E34" s="402"/>
      <c r="F34" s="405"/>
      <c r="G34" s="400"/>
      <c r="H34" s="395"/>
    </row>
    <row r="35" spans="1:8" ht="38.25" customHeight="1" x14ac:dyDescent="0.25">
      <c r="A35" s="396" t="s">
        <v>8</v>
      </c>
      <c r="B35" s="32" t="s">
        <v>7</v>
      </c>
      <c r="C35" s="64" t="s">
        <v>10</v>
      </c>
      <c r="D35" s="64" t="s">
        <v>7</v>
      </c>
      <c r="E35" s="402"/>
      <c r="F35" s="403" t="e">
        <f>grdee(D40)</f>
        <v>#VALUE!</v>
      </c>
      <c r="G35" s="393" t="e">
        <f>F35*0.3</f>
        <v>#VALUE!</v>
      </c>
      <c r="H35" s="393" t="e">
        <f>G35</f>
        <v>#VALUE!</v>
      </c>
    </row>
    <row r="36" spans="1:8" ht="15" hidden="1" customHeight="1" x14ac:dyDescent="0.25">
      <c r="A36" s="396"/>
      <c r="B36" s="11" t="str">
        <f>'Main Menu'!B38</f>
        <v>SY 2008-2009</v>
      </c>
      <c r="C36" s="63"/>
      <c r="D36" s="63">
        <f>'Main Menu'!D38</f>
        <v>56</v>
      </c>
      <c r="E36" s="402"/>
      <c r="F36" s="404"/>
      <c r="G36" s="394"/>
      <c r="H36" s="394"/>
    </row>
    <row r="37" spans="1:8" ht="25.5" customHeight="1" x14ac:dyDescent="0.25">
      <c r="A37" s="396"/>
      <c r="B37" s="11" t="str">
        <f>'Main Menu'!B39</f>
        <v/>
      </c>
      <c r="C37" s="40"/>
      <c r="D37" s="63" t="str">
        <f>'Main Menu'!D39</f>
        <v/>
      </c>
      <c r="E37" s="402"/>
      <c r="F37" s="404"/>
      <c r="G37" s="394"/>
      <c r="H37" s="394"/>
    </row>
    <row r="38" spans="1:8" ht="24.75" customHeight="1" x14ac:dyDescent="0.25">
      <c r="A38" s="396"/>
      <c r="B38" s="11" t="str">
        <f>'Main Menu'!B40</f>
        <v/>
      </c>
      <c r="C38" s="40"/>
      <c r="D38" s="63" t="str">
        <f>'Main Menu'!D40</f>
        <v/>
      </c>
      <c r="E38" s="402"/>
      <c r="F38" s="404"/>
      <c r="G38" s="394"/>
      <c r="H38" s="394"/>
    </row>
    <row r="39" spans="1:8" ht="27" customHeight="1" x14ac:dyDescent="0.25">
      <c r="A39" s="396"/>
      <c r="B39" s="11" t="str">
        <f>'Main Menu'!B41</f>
        <v/>
      </c>
      <c r="C39" s="40"/>
      <c r="D39" s="63" t="str">
        <f>'Main Menu'!D41</f>
        <v/>
      </c>
      <c r="E39" s="402"/>
      <c r="F39" s="404"/>
      <c r="G39" s="394"/>
      <c r="H39" s="394"/>
    </row>
    <row r="40" spans="1:8" ht="24" customHeight="1" x14ac:dyDescent="0.25">
      <c r="A40" s="396"/>
      <c r="B40" s="77" t="s">
        <v>28</v>
      </c>
      <c r="C40" s="71"/>
      <c r="D40" s="40" t="e">
        <f>AVERAGE(D37:D39)</f>
        <v>#DIV/0!</v>
      </c>
      <c r="E40" s="402"/>
      <c r="F40" s="405"/>
      <c r="G40" s="395"/>
      <c r="H40" s="395"/>
    </row>
    <row r="41" spans="1:8" ht="13.5" customHeight="1" x14ac:dyDescent="0.25">
      <c r="A41" s="389" t="s">
        <v>32</v>
      </c>
      <c r="B41" s="390"/>
      <c r="C41" s="390"/>
      <c r="D41" s="390"/>
      <c r="E41" s="391"/>
      <c r="F41" s="25"/>
      <c r="G41" s="24"/>
      <c r="H41" s="23" t="e">
        <f>SUM(H11:H40)</f>
        <v>#VALUE!</v>
      </c>
    </row>
    <row r="42" spans="1:8" ht="8.25" customHeight="1" x14ac:dyDescent="0.25">
      <c r="A42" s="20"/>
      <c r="C42" s="42"/>
      <c r="D42" s="26"/>
    </row>
    <row r="43" spans="1:8" ht="13.5" customHeight="1" x14ac:dyDescent="0.25">
      <c r="A43" s="392" t="s">
        <v>43</v>
      </c>
      <c r="B43" s="392"/>
      <c r="C43" s="392"/>
      <c r="D43" s="392"/>
      <c r="E43" s="392"/>
      <c r="F43" s="392"/>
      <c r="G43" s="392"/>
      <c r="H43" s="392"/>
    </row>
    <row r="44" spans="1:8" ht="22.5" customHeight="1" x14ac:dyDescent="0.25">
      <c r="A44" s="359" t="s">
        <v>44</v>
      </c>
      <c r="B44" s="359"/>
      <c r="C44" s="359"/>
      <c r="D44" s="359"/>
      <c r="E44" s="359"/>
      <c r="F44" s="359"/>
      <c r="G44" s="359"/>
      <c r="H44" s="359"/>
    </row>
    <row r="45" spans="1:8" ht="26.25" customHeight="1" x14ac:dyDescent="0.25">
      <c r="A45" s="377" t="s">
        <v>45</v>
      </c>
      <c r="B45" s="377"/>
      <c r="C45" s="378" t="s">
        <v>51</v>
      </c>
      <c r="D45" s="379"/>
      <c r="E45" s="377" t="s">
        <v>52</v>
      </c>
      <c r="F45" s="377"/>
      <c r="G45" s="381" t="s">
        <v>16</v>
      </c>
      <c r="H45" s="382"/>
    </row>
    <row r="46" spans="1:8" x14ac:dyDescent="0.25">
      <c r="A46" s="373" t="s">
        <v>46</v>
      </c>
      <c r="B46" s="373"/>
      <c r="C46" s="374">
        <v>0.3</v>
      </c>
      <c r="D46" s="375"/>
      <c r="E46" s="376">
        <f>'Document Analysis, Obs. Discuss'!AP71</f>
        <v>0.6</v>
      </c>
      <c r="F46" s="386"/>
      <c r="G46" s="387">
        <f>E46*0.3</f>
        <v>0.18</v>
      </c>
      <c r="H46" s="388"/>
    </row>
    <row r="47" spans="1:8" x14ac:dyDescent="0.25">
      <c r="A47" s="373" t="s">
        <v>47</v>
      </c>
      <c r="B47" s="373"/>
      <c r="C47" s="374">
        <v>0.3</v>
      </c>
      <c r="D47" s="375"/>
      <c r="E47" s="376">
        <f>'Document Analysis, Obs. Discuss'!AP72</f>
        <v>0</v>
      </c>
      <c r="F47" s="386"/>
      <c r="G47" s="387">
        <f>E47*0.3</f>
        <v>0</v>
      </c>
      <c r="H47" s="388"/>
    </row>
    <row r="48" spans="1:8" x14ac:dyDescent="0.25">
      <c r="A48" s="373" t="s">
        <v>48</v>
      </c>
      <c r="B48" s="373"/>
      <c r="C48" s="374">
        <v>0.25</v>
      </c>
      <c r="D48" s="375"/>
      <c r="E48" s="376">
        <f>'Document Analysis, Obs. Discuss'!AP73</f>
        <v>0</v>
      </c>
      <c r="F48" s="386"/>
      <c r="G48" s="387">
        <f>E48*0.25</f>
        <v>0</v>
      </c>
      <c r="H48" s="388"/>
    </row>
    <row r="49" spans="1:8" x14ac:dyDescent="0.25">
      <c r="A49" s="373" t="s">
        <v>49</v>
      </c>
      <c r="B49" s="373"/>
      <c r="C49" s="374">
        <v>0.15</v>
      </c>
      <c r="D49" s="375"/>
      <c r="E49" s="376">
        <f>'Document Analysis, Obs. Discuss'!AP74</f>
        <v>0</v>
      </c>
      <c r="F49" s="386"/>
      <c r="G49" s="387">
        <f>E49*0.15</f>
        <v>0</v>
      </c>
      <c r="H49" s="388"/>
    </row>
    <row r="50" spans="1:8" x14ac:dyDescent="0.25">
      <c r="A50" s="354" t="s">
        <v>50</v>
      </c>
      <c r="B50" s="355"/>
      <c r="C50" s="355"/>
      <c r="D50" s="355"/>
      <c r="E50" s="355"/>
      <c r="F50" s="356"/>
      <c r="G50" s="357">
        <f>SUM(G46:G49)</f>
        <v>0.18</v>
      </c>
      <c r="H50" s="358"/>
    </row>
    <row r="51" spans="1:8" s="50" customFormat="1" ht="12.75" customHeight="1" x14ac:dyDescent="0.25">
      <c r="A51" s="52" t="s">
        <v>33</v>
      </c>
      <c r="B51" s="45"/>
      <c r="C51" s="46" t="s">
        <v>34</v>
      </c>
      <c r="D51" s="47"/>
      <c r="E51" s="48"/>
      <c r="F51" s="48"/>
      <c r="G51" s="49"/>
      <c r="H51" s="49"/>
    </row>
    <row r="52" spans="1:8" s="50" customFormat="1" ht="12.75" customHeight="1" x14ac:dyDescent="0.25">
      <c r="A52" s="51"/>
      <c r="B52" s="45"/>
      <c r="C52" s="46" t="s">
        <v>35</v>
      </c>
      <c r="D52" s="47"/>
      <c r="E52" s="48"/>
      <c r="F52" s="48"/>
      <c r="G52" s="49"/>
      <c r="H52" s="49"/>
    </row>
    <row r="53" spans="1:8" s="50" customFormat="1" ht="12.75" customHeight="1" x14ac:dyDescent="0.25">
      <c r="A53" s="51"/>
      <c r="B53" s="45"/>
      <c r="C53" s="46" t="s">
        <v>36</v>
      </c>
      <c r="D53" s="47"/>
      <c r="E53" s="48"/>
      <c r="F53" s="48"/>
      <c r="G53" s="49"/>
      <c r="H53" s="49"/>
    </row>
    <row r="54" spans="1:8" ht="15.75" customHeight="1" x14ac:dyDescent="0.25">
      <c r="A54" s="21" t="s">
        <v>37</v>
      </c>
      <c r="B54" s="383" t="s">
        <v>38</v>
      </c>
      <c r="C54" s="384"/>
      <c r="D54" s="385"/>
      <c r="E54" s="383" t="s">
        <v>39</v>
      </c>
      <c r="F54" s="385"/>
    </row>
    <row r="55" spans="1:8" x14ac:dyDescent="0.25">
      <c r="B55" s="360" t="s">
        <v>40</v>
      </c>
      <c r="C55" s="361"/>
      <c r="D55" s="362"/>
      <c r="E55" s="360" t="s">
        <v>34</v>
      </c>
      <c r="F55" s="362"/>
    </row>
    <row r="56" spans="1:8" x14ac:dyDescent="0.25">
      <c r="B56" s="360" t="s">
        <v>41</v>
      </c>
      <c r="C56" s="361"/>
      <c r="D56" s="362"/>
      <c r="E56" s="360" t="s">
        <v>35</v>
      </c>
      <c r="F56" s="362"/>
    </row>
    <row r="57" spans="1:8" x14ac:dyDescent="0.25">
      <c r="B57" s="360" t="s">
        <v>42</v>
      </c>
      <c r="C57" s="361"/>
      <c r="D57" s="362"/>
      <c r="E57" s="360" t="s">
        <v>36</v>
      </c>
      <c r="F57" s="362"/>
    </row>
    <row r="58" spans="1:8" x14ac:dyDescent="0.25">
      <c r="B58" s="44"/>
      <c r="C58" s="44"/>
      <c r="D58" s="44"/>
      <c r="E58" s="44"/>
      <c r="F58" s="44"/>
    </row>
    <row r="59" spans="1:8" x14ac:dyDescent="0.25">
      <c r="B59" s="44"/>
      <c r="C59" s="44"/>
      <c r="D59" s="44"/>
      <c r="E59" s="44"/>
      <c r="F59" s="44"/>
    </row>
    <row r="60" spans="1:8" x14ac:dyDescent="0.25">
      <c r="B60" s="44"/>
      <c r="C60" s="44"/>
      <c r="D60" s="44"/>
      <c r="E60" s="44"/>
      <c r="F60" s="44"/>
    </row>
    <row r="61" spans="1:8" x14ac:dyDescent="0.25">
      <c r="B61" s="44"/>
      <c r="C61" s="44"/>
      <c r="D61" s="44"/>
      <c r="E61" s="44"/>
      <c r="F61" s="44"/>
    </row>
    <row r="62" spans="1:8" x14ac:dyDescent="0.25">
      <c r="B62" s="44"/>
      <c r="C62" s="44"/>
      <c r="D62" s="44"/>
      <c r="E62" s="44"/>
      <c r="F62" s="44"/>
    </row>
    <row r="63" spans="1:8" x14ac:dyDescent="0.25">
      <c r="B63" s="44"/>
      <c r="C63" s="44"/>
      <c r="D63" s="44"/>
      <c r="E63" s="44"/>
      <c r="F63" s="44"/>
    </row>
    <row r="65" spans="1:15" ht="19.5" customHeight="1" x14ac:dyDescent="0.25">
      <c r="A65" s="359" t="s">
        <v>53</v>
      </c>
      <c r="B65" s="359"/>
      <c r="C65" s="359"/>
      <c r="D65" s="359"/>
      <c r="E65" s="359"/>
      <c r="F65" s="359"/>
      <c r="G65" s="359"/>
      <c r="H65" s="359"/>
    </row>
    <row r="66" spans="1:15" ht="30" customHeight="1" x14ac:dyDescent="0.25">
      <c r="A66" s="377" t="s">
        <v>54</v>
      </c>
      <c r="B66" s="377"/>
      <c r="C66" s="378" t="s">
        <v>51</v>
      </c>
      <c r="D66" s="379"/>
      <c r="E66" s="377" t="s">
        <v>15</v>
      </c>
      <c r="F66" s="377"/>
      <c r="G66" s="381" t="s">
        <v>16</v>
      </c>
      <c r="H66" s="382"/>
    </row>
    <row r="67" spans="1:15" x14ac:dyDescent="0.25">
      <c r="A67" s="373" t="s">
        <v>55</v>
      </c>
      <c r="B67" s="373"/>
      <c r="C67" s="374">
        <v>0.6</v>
      </c>
      <c r="D67" s="375"/>
      <c r="E67" s="376" t="e">
        <f>H41</f>
        <v>#VALUE!</v>
      </c>
      <c r="F67" s="376"/>
      <c r="G67" s="365" t="e">
        <f>C67*E67</f>
        <v>#VALUE!</v>
      </c>
      <c r="H67" s="366"/>
      <c r="N67" t="s">
        <v>180</v>
      </c>
      <c r="O67" s="43" t="e">
        <f>E67</f>
        <v>#VALUE!</v>
      </c>
    </row>
    <row r="68" spans="1:15" x14ac:dyDescent="0.25">
      <c r="A68" s="373" t="s">
        <v>57</v>
      </c>
      <c r="B68" s="373"/>
      <c r="C68" s="374">
        <v>0.4</v>
      </c>
      <c r="D68" s="375"/>
      <c r="E68" s="380">
        <f>G50</f>
        <v>0.18</v>
      </c>
      <c r="F68" s="380"/>
      <c r="G68" s="365">
        <f>C68*E68</f>
        <v>7.1999999999999995E-2</v>
      </c>
      <c r="H68" s="366"/>
      <c r="N68" t="s">
        <v>181</v>
      </c>
      <c r="O68" s="43">
        <f>E68</f>
        <v>0.18</v>
      </c>
    </row>
    <row r="69" spans="1:15" x14ac:dyDescent="0.25">
      <c r="A69" s="354" t="s">
        <v>56</v>
      </c>
      <c r="B69" s="355"/>
      <c r="C69" s="355"/>
      <c r="D69" s="355"/>
      <c r="E69" s="355"/>
      <c r="F69" s="356"/>
      <c r="G69" s="357" t="e">
        <f>SUM(G67:G68)</f>
        <v>#VALUE!</v>
      </c>
      <c r="H69" s="358"/>
      <c r="N69" t="s">
        <v>182</v>
      </c>
      <c r="O69" s="43" t="e">
        <f>G69</f>
        <v>#VALUE!</v>
      </c>
    </row>
    <row r="70" spans="1:15" ht="9.75" customHeight="1" x14ac:dyDescent="0.25"/>
    <row r="71" spans="1:15" x14ac:dyDescent="0.25">
      <c r="A71" s="28" t="s">
        <v>33</v>
      </c>
    </row>
    <row r="72" spans="1:15" x14ac:dyDescent="0.25">
      <c r="B72" s="27" t="s">
        <v>58</v>
      </c>
    </row>
    <row r="73" spans="1:15" x14ac:dyDescent="0.25">
      <c r="B73" s="27" t="s">
        <v>59</v>
      </c>
    </row>
    <row r="74" spans="1:15" x14ac:dyDescent="0.25">
      <c r="B74" s="27" t="s">
        <v>60</v>
      </c>
    </row>
    <row r="76" spans="1:15" ht="19.5" customHeight="1" x14ac:dyDescent="0.25">
      <c r="A76" s="359" t="s">
        <v>61</v>
      </c>
      <c r="B76" s="359"/>
      <c r="C76" s="359"/>
      <c r="D76" s="359"/>
      <c r="E76" s="359"/>
      <c r="F76" s="359"/>
      <c r="G76" s="359"/>
      <c r="H76" s="359"/>
    </row>
    <row r="77" spans="1:15" ht="15.75" customHeight="1" x14ac:dyDescent="0.25">
      <c r="B77" s="367" t="s">
        <v>38</v>
      </c>
      <c r="C77" s="368"/>
      <c r="D77" s="369"/>
      <c r="E77" s="370" t="s">
        <v>39</v>
      </c>
      <c r="F77" s="370"/>
    </row>
    <row r="78" spans="1:15" x14ac:dyDescent="0.25">
      <c r="B78" s="360" t="s">
        <v>40</v>
      </c>
      <c r="C78" s="361"/>
      <c r="D78" s="362"/>
      <c r="E78" s="363" t="s">
        <v>62</v>
      </c>
      <c r="F78" s="363"/>
    </row>
    <row r="79" spans="1:15" x14ac:dyDescent="0.25">
      <c r="B79" s="360" t="s">
        <v>41</v>
      </c>
      <c r="C79" s="361"/>
      <c r="D79" s="362"/>
      <c r="E79" s="363" t="s">
        <v>63</v>
      </c>
      <c r="F79" s="363"/>
    </row>
    <row r="80" spans="1:15" x14ac:dyDescent="0.25">
      <c r="B80" s="360" t="s">
        <v>42</v>
      </c>
      <c r="C80" s="361"/>
      <c r="D80" s="362"/>
      <c r="E80" s="363" t="s">
        <v>64</v>
      </c>
      <c r="F80" s="363"/>
    </row>
    <row r="81" spans="1:8" x14ac:dyDescent="0.25">
      <c r="B81" s="44"/>
      <c r="C81" s="44"/>
      <c r="D81" s="44"/>
      <c r="E81" s="44"/>
      <c r="F81" s="44"/>
    </row>
    <row r="82" spans="1:8" ht="15" customHeight="1" x14ac:dyDescent="0.25">
      <c r="A82" s="55" t="s">
        <v>72</v>
      </c>
      <c r="B82" s="364" t="e">
        <f>IF(G69&lt;1.5,"Developing level- Structures and mechanisms with acceptable level and extent of community participation and impact on learning outcomes.",IF(G69&lt;2.5,"Maturing level - Introducing and sustaining continuous improvement process that integrates wider community participation and improve sinificantly performance and learning outcomes.",IF(G69&lt;3,"Advanced level - Ensuring the production of intended outputs/outcomes and meeting all standards of a system fully integrated in the local community and is self-renewing and self-sustaining.","")))</f>
        <v>#VALUE!</v>
      </c>
      <c r="C82" s="364"/>
      <c r="D82" s="364"/>
      <c r="E82" s="364"/>
      <c r="F82" s="364"/>
      <c r="G82" s="364"/>
      <c r="H82" s="364"/>
    </row>
    <row r="83" spans="1:8" x14ac:dyDescent="0.25">
      <c r="B83" s="364"/>
      <c r="C83" s="364"/>
      <c r="D83" s="364"/>
      <c r="E83" s="364"/>
      <c r="F83" s="364"/>
      <c r="G83" s="364"/>
      <c r="H83" s="364"/>
    </row>
    <row r="84" spans="1:8" x14ac:dyDescent="0.25">
      <c r="B84" s="364"/>
      <c r="C84" s="364"/>
      <c r="D84" s="364"/>
      <c r="E84" s="364"/>
      <c r="F84" s="364"/>
      <c r="G84" s="364"/>
      <c r="H84" s="364"/>
    </row>
    <row r="85" spans="1:8" x14ac:dyDescent="0.25">
      <c r="B85" s="364"/>
      <c r="C85" s="364"/>
      <c r="D85" s="364"/>
      <c r="E85" s="364"/>
      <c r="F85" s="364"/>
      <c r="G85" s="364"/>
      <c r="H85" s="364"/>
    </row>
    <row r="86" spans="1:8" x14ac:dyDescent="0.25">
      <c r="B86" s="61"/>
      <c r="C86" s="61"/>
      <c r="D86" s="61"/>
      <c r="E86" s="61"/>
      <c r="F86" s="61"/>
      <c r="G86" s="61"/>
      <c r="H86" s="61"/>
    </row>
    <row r="87" spans="1:8" x14ac:dyDescent="0.25">
      <c r="B87" s="61"/>
      <c r="C87" s="61"/>
      <c r="D87" s="61"/>
      <c r="E87" s="61"/>
      <c r="F87" s="61"/>
      <c r="G87" s="61"/>
      <c r="H87" s="61"/>
    </row>
    <row r="88" spans="1:8" x14ac:dyDescent="0.25">
      <c r="B88" s="61"/>
      <c r="C88" s="61"/>
      <c r="D88" s="61"/>
      <c r="E88" s="61"/>
      <c r="F88" s="61"/>
      <c r="G88" s="61"/>
      <c r="H88" s="61"/>
    </row>
    <row r="89" spans="1:8" x14ac:dyDescent="0.25">
      <c r="B89" s="61"/>
      <c r="C89" s="61"/>
      <c r="D89" s="61"/>
      <c r="E89" s="61"/>
      <c r="F89" s="61"/>
      <c r="G89" s="61"/>
      <c r="H89" s="61"/>
    </row>
    <row r="90" spans="1:8" x14ac:dyDescent="0.25">
      <c r="B90" s="61"/>
      <c r="C90" s="61"/>
      <c r="D90" s="61"/>
      <c r="E90" s="61"/>
      <c r="F90" s="61"/>
      <c r="G90" s="61"/>
      <c r="H90" s="61"/>
    </row>
    <row r="91" spans="1:8" x14ac:dyDescent="0.25">
      <c r="B91" s="61"/>
      <c r="C91" s="61"/>
      <c r="D91" s="61"/>
      <c r="E91" s="61"/>
      <c r="F91" s="61"/>
      <c r="G91" s="61"/>
      <c r="H91" s="61"/>
    </row>
    <row r="92" spans="1:8" x14ac:dyDescent="0.25">
      <c r="B92" s="61"/>
      <c r="C92" s="61"/>
      <c r="D92" s="61"/>
      <c r="E92" s="61"/>
      <c r="F92" s="61"/>
      <c r="G92" s="61"/>
      <c r="H92" s="61"/>
    </row>
    <row r="93" spans="1:8" x14ac:dyDescent="0.25">
      <c r="B93" s="61"/>
      <c r="C93" s="61"/>
      <c r="D93" s="61"/>
      <c r="E93" s="61"/>
      <c r="F93" s="61"/>
      <c r="G93" s="61"/>
      <c r="H93" s="61"/>
    </row>
    <row r="94" spans="1:8" x14ac:dyDescent="0.25">
      <c r="B94" s="61"/>
      <c r="C94" s="61"/>
      <c r="D94" s="61"/>
      <c r="E94" s="61"/>
      <c r="F94" s="61"/>
      <c r="G94" s="61"/>
      <c r="H94" s="61"/>
    </row>
    <row r="95" spans="1:8" x14ac:dyDescent="0.25">
      <c r="B95" s="61"/>
      <c r="C95" s="61"/>
      <c r="D95" s="61"/>
      <c r="E95" s="61"/>
      <c r="F95" s="61"/>
      <c r="G95" s="61"/>
      <c r="H95" s="61"/>
    </row>
    <row r="96" spans="1:8" x14ac:dyDescent="0.25">
      <c r="B96" s="61"/>
      <c r="C96" s="61"/>
      <c r="D96" s="61"/>
      <c r="E96" s="61"/>
      <c r="F96" s="61"/>
      <c r="G96" s="61"/>
      <c r="H96" s="61"/>
    </row>
    <row r="97" spans="1:8" x14ac:dyDescent="0.25">
      <c r="B97" s="61"/>
      <c r="C97" s="61"/>
      <c r="D97" s="61"/>
      <c r="E97" s="61"/>
      <c r="F97" s="61"/>
      <c r="G97" s="61"/>
      <c r="H97" s="61"/>
    </row>
    <row r="98" spans="1:8" x14ac:dyDescent="0.25">
      <c r="B98" s="61"/>
      <c r="C98" s="61"/>
      <c r="D98" s="61"/>
      <c r="E98" s="61"/>
      <c r="F98" s="61"/>
      <c r="G98" s="61"/>
      <c r="H98" s="61"/>
    </row>
    <row r="99" spans="1:8" x14ac:dyDescent="0.25">
      <c r="B99" s="59"/>
      <c r="C99" s="59"/>
      <c r="D99" s="59"/>
      <c r="E99" s="59"/>
      <c r="F99" s="59"/>
      <c r="G99" s="59"/>
      <c r="H99" s="59"/>
    </row>
    <row r="100" spans="1:8" x14ac:dyDescent="0.25">
      <c r="A100" s="22" t="s">
        <v>65</v>
      </c>
    </row>
    <row r="101" spans="1:8" x14ac:dyDescent="0.25">
      <c r="B101" s="353">
        <f>'Input Menu'!B51</f>
        <v>0</v>
      </c>
      <c r="C101" s="353"/>
      <c r="D101" s="75"/>
      <c r="E101" s="353">
        <f>'Input Menu'!B52</f>
        <v>0</v>
      </c>
      <c r="F101" s="353"/>
    </row>
    <row r="102" spans="1:8" x14ac:dyDescent="0.25">
      <c r="B102" s="351" t="s">
        <v>67</v>
      </c>
      <c r="C102" s="351"/>
      <c r="E102" s="351" t="s">
        <v>67</v>
      </c>
      <c r="F102" s="351"/>
    </row>
    <row r="105" spans="1:8" x14ac:dyDescent="0.25">
      <c r="B105" s="351">
        <f>'Input Menu'!B53</f>
        <v>0</v>
      </c>
      <c r="C105" s="351"/>
      <c r="E105" s="352">
        <f>'Input Menu'!B54</f>
        <v>0</v>
      </c>
      <c r="F105" s="352"/>
    </row>
    <row r="106" spans="1:8" x14ac:dyDescent="0.25">
      <c r="B106" s="351" t="s">
        <v>67</v>
      </c>
      <c r="C106" s="351"/>
      <c r="E106" s="351" t="s">
        <v>67</v>
      </c>
      <c r="F106" s="351"/>
    </row>
    <row r="107" spans="1:8" x14ac:dyDescent="0.25">
      <c r="E107" s="76"/>
      <c r="F107" s="76"/>
    </row>
    <row r="110" spans="1:8" x14ac:dyDescent="0.25">
      <c r="B110" s="351">
        <f>'Input Menu'!B50</f>
        <v>0</v>
      </c>
      <c r="C110" s="351"/>
      <c r="D110" s="351"/>
      <c r="E110" s="351"/>
      <c r="F110" s="351"/>
    </row>
    <row r="111" spans="1:8" x14ac:dyDescent="0.25">
      <c r="B111" s="351" t="s">
        <v>66</v>
      </c>
      <c r="C111" s="351"/>
      <c r="D111" s="351"/>
      <c r="E111" s="351"/>
      <c r="F111" s="351"/>
    </row>
  </sheetData>
  <sheetProtection password="C542" sheet="1" objects="1" scenarios="1"/>
  <protectedRanges>
    <protectedRange sqref="E101 B101 B105 E105 B110" name="Range1_2"/>
  </protectedRanges>
  <customSheetViews>
    <customSheetView guid="{4A908606-4657-4E94-A24A-D00115F5FBC8}" scale="110" showPageBreaks="1" showGridLines="0" printArea="1" hiddenRows="1" hiddenColumns="1" state="hidden" view="pageBreakPreview">
      <pane ySplit="9" topLeftCell="A27" activePane="bottomLeft" state="frozen"/>
      <selection pane="bottomLeft" sqref="A1:H1"/>
      <pageMargins left="0.7" right="0.7" top="0.75" bottom="0.5" header="0.3" footer="0.3"/>
      <pageSetup paperSize="5" scale="90" orientation="portrait" horizontalDpi="4294967293" verticalDpi="4294967293" r:id="rId1"/>
    </customSheetView>
    <customSheetView guid="{B5F02B4C-8432-477C-902D-F5F59352B554}" showGridLines="0" hiddenRows="1" hiddenColumns="1">
      <pane ySplit="9" topLeftCell="A25" activePane="bottomLeft" state="frozen"/>
      <selection pane="bottomLeft" activeCell="L34" sqref="L34"/>
      <pageMargins left="0.7" right="0.7" top="0.75" bottom="0.75" header="0.3" footer="0.3"/>
    </customSheetView>
  </customSheetViews>
  <mergeCells count="98">
    <mergeCell ref="A1:H1"/>
    <mergeCell ref="A2:H2"/>
    <mergeCell ref="A3:H3"/>
    <mergeCell ref="A4:H4"/>
    <mergeCell ref="A11:A16"/>
    <mergeCell ref="E11:E16"/>
    <mergeCell ref="F11:F16"/>
    <mergeCell ref="G11:G16"/>
    <mergeCell ref="H11:H16"/>
    <mergeCell ref="A5:H5"/>
    <mergeCell ref="B6:C6"/>
    <mergeCell ref="F6:H6"/>
    <mergeCell ref="A8:H8"/>
    <mergeCell ref="B9:C9"/>
    <mergeCell ref="H35:H40"/>
    <mergeCell ref="A17:A34"/>
    <mergeCell ref="E17:E22"/>
    <mergeCell ref="F17:F22"/>
    <mergeCell ref="G17:G22"/>
    <mergeCell ref="H17:H34"/>
    <mergeCell ref="E23:E28"/>
    <mergeCell ref="F23:F28"/>
    <mergeCell ref="G23:G28"/>
    <mergeCell ref="E29:E34"/>
    <mergeCell ref="F29:F34"/>
    <mergeCell ref="G29:G34"/>
    <mergeCell ref="A35:A40"/>
    <mergeCell ref="E35:E40"/>
    <mergeCell ref="F35:F40"/>
    <mergeCell ref="G35:G40"/>
    <mergeCell ref="A41:E41"/>
    <mergeCell ref="A43:H43"/>
    <mergeCell ref="A44:H44"/>
    <mergeCell ref="A45:B45"/>
    <mergeCell ref="C45:D45"/>
    <mergeCell ref="E45:F45"/>
    <mergeCell ref="G45:H45"/>
    <mergeCell ref="A46:B46"/>
    <mergeCell ref="C46:D46"/>
    <mergeCell ref="E46:F46"/>
    <mergeCell ref="G46:H46"/>
    <mergeCell ref="A47:B47"/>
    <mergeCell ref="C47:D47"/>
    <mergeCell ref="E47:F47"/>
    <mergeCell ref="G47:H47"/>
    <mergeCell ref="A48:B48"/>
    <mergeCell ref="C48:D48"/>
    <mergeCell ref="E48:F48"/>
    <mergeCell ref="G48:H48"/>
    <mergeCell ref="A49:B49"/>
    <mergeCell ref="C49:D49"/>
    <mergeCell ref="E49:F49"/>
    <mergeCell ref="G49:H49"/>
    <mergeCell ref="A66:B66"/>
    <mergeCell ref="C66:D66"/>
    <mergeCell ref="E66:F66"/>
    <mergeCell ref="G66:H66"/>
    <mergeCell ref="A50:F50"/>
    <mergeCell ref="G50:H50"/>
    <mergeCell ref="B54:D54"/>
    <mergeCell ref="E54:F54"/>
    <mergeCell ref="B55:D55"/>
    <mergeCell ref="E55:F55"/>
    <mergeCell ref="B56:D56"/>
    <mergeCell ref="E56:F56"/>
    <mergeCell ref="B57:D57"/>
    <mergeCell ref="E57:F57"/>
    <mergeCell ref="A65:H65"/>
    <mergeCell ref="A67:B67"/>
    <mergeCell ref="C67:D67"/>
    <mergeCell ref="E67:F67"/>
    <mergeCell ref="G67:H67"/>
    <mergeCell ref="A68:B68"/>
    <mergeCell ref="C68:D68"/>
    <mergeCell ref="E68:F68"/>
    <mergeCell ref="G68:H68"/>
    <mergeCell ref="B101:C101"/>
    <mergeCell ref="E101:F101"/>
    <mergeCell ref="A69:F69"/>
    <mergeCell ref="G69:H69"/>
    <mergeCell ref="A76:H76"/>
    <mergeCell ref="B77:D77"/>
    <mergeCell ref="E77:F77"/>
    <mergeCell ref="B78:D78"/>
    <mergeCell ref="E78:F78"/>
    <mergeCell ref="B79:D79"/>
    <mergeCell ref="E79:F79"/>
    <mergeCell ref="B80:D80"/>
    <mergeCell ref="E80:F80"/>
    <mergeCell ref="B82:H85"/>
    <mergeCell ref="B110:F110"/>
    <mergeCell ref="B111:F111"/>
    <mergeCell ref="B102:C102"/>
    <mergeCell ref="E102:F102"/>
    <mergeCell ref="B105:C105"/>
    <mergeCell ref="E105:F105"/>
    <mergeCell ref="B106:C106"/>
    <mergeCell ref="E106:F106"/>
  </mergeCells>
  <conditionalFormatting sqref="C51">
    <cfRule type="iconSet" priority="1">
      <iconSet>
        <cfvo type="percent" val="0"/>
        <cfvo type="percent" val="33"/>
        <cfvo type="percent" val="67"/>
      </iconSet>
    </cfRule>
  </conditionalFormatting>
  <dataValidations count="1">
    <dataValidation allowBlank="1" showInputMessage="1" showErrorMessage="1" errorTitle="aye" sqref="B5:B1048576"/>
  </dataValidations>
  <pageMargins left="0.7" right="0.7" top="0.75" bottom="0.5" header="0.3" footer="0.3"/>
  <pageSetup paperSize="5" scale="90" orientation="portrait" horizontalDpi="4294967293" verticalDpi="4294967293"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Sheet12"/>
  <dimension ref="A1:O115"/>
  <sheetViews>
    <sheetView showGridLines="0" view="pageBreakPreview" zoomScale="91" zoomScaleNormal="100" zoomScaleSheetLayoutView="91" workbookViewId="0">
      <selection sqref="A1:H1"/>
    </sheetView>
  </sheetViews>
  <sheetFormatPr defaultRowHeight="15" x14ac:dyDescent="0.25"/>
  <cols>
    <col min="1" max="1" width="12.7109375" style="268" customWidth="1"/>
    <col min="2" max="2" width="17.28515625" style="265" customWidth="1"/>
    <col min="3" max="3" width="9.140625" style="36" customWidth="1"/>
    <col min="4" max="4" width="11.42578125" style="265" customWidth="1"/>
    <col min="5" max="5" width="24.42578125" style="5" customWidth="1"/>
    <col min="6" max="6" width="8" style="5" customWidth="1"/>
    <col min="7" max="7" width="9.28515625" style="4" customWidth="1"/>
    <col min="8" max="8" width="10.5703125" style="4" customWidth="1"/>
    <col min="9" max="9" width="8.85546875" hidden="1" customWidth="1"/>
    <col min="10" max="10" width="4.28515625" hidden="1" customWidth="1"/>
    <col min="11" max="11" width="5.5703125" hidden="1" customWidth="1"/>
    <col min="12" max="12" width="7.85546875" customWidth="1"/>
    <col min="13" max="13" width="0.28515625" style="4" hidden="1" customWidth="1"/>
    <col min="14" max="14" width="3.42578125" customWidth="1"/>
    <col min="15" max="15" width="3.28515625" customWidth="1"/>
  </cols>
  <sheetData>
    <row r="1" spans="1:13" x14ac:dyDescent="0.25">
      <c r="A1" s="371" t="str">
        <f>'Main Menu'!A1:F1</f>
        <v>Department of Education</v>
      </c>
      <c r="B1" s="371"/>
      <c r="C1" s="371"/>
      <c r="D1" s="371"/>
      <c r="E1" s="371"/>
      <c r="F1" s="371"/>
      <c r="G1" s="371"/>
      <c r="H1" s="371"/>
    </row>
    <row r="2" spans="1:13" ht="15.75" x14ac:dyDescent="0.25">
      <c r="A2" s="418" t="s">
        <v>193</v>
      </c>
      <c r="B2" s="418"/>
      <c r="C2" s="418"/>
      <c r="D2" s="418"/>
      <c r="E2" s="418"/>
      <c r="F2" s="418"/>
      <c r="G2" s="418"/>
      <c r="H2" s="418"/>
    </row>
    <row r="3" spans="1:13" ht="24" customHeight="1" x14ac:dyDescent="0.25">
      <c r="A3" s="411" t="s">
        <v>658</v>
      </c>
      <c r="B3" s="411"/>
      <c r="C3" s="411"/>
      <c r="D3" s="411"/>
      <c r="E3" s="411"/>
      <c r="F3" s="411"/>
      <c r="G3" s="411"/>
      <c r="H3" s="411"/>
    </row>
    <row r="4" spans="1:13" ht="18" customHeight="1" x14ac:dyDescent="0.25"/>
    <row r="5" spans="1:13" ht="16.5" customHeight="1" x14ac:dyDescent="0.25">
      <c r="A5" s="406" t="s">
        <v>651</v>
      </c>
      <c r="B5" s="406"/>
      <c r="C5" s="406"/>
      <c r="D5" s="406"/>
      <c r="E5" s="406"/>
      <c r="F5" s="406"/>
      <c r="G5" s="406"/>
      <c r="H5" s="406"/>
    </row>
    <row r="6" spans="1:13" ht="26.25" customHeight="1" x14ac:dyDescent="0.25">
      <c r="A6" s="419"/>
      <c r="B6" s="419"/>
      <c r="C6" s="419"/>
      <c r="D6" s="419"/>
      <c r="E6" s="419"/>
      <c r="F6" s="419"/>
      <c r="G6" s="419"/>
      <c r="H6" s="419"/>
    </row>
    <row r="7" spans="1:13" ht="27.75" customHeight="1" x14ac:dyDescent="0.25">
      <c r="A7" s="268" t="s">
        <v>258</v>
      </c>
      <c r="B7" s="407"/>
      <c r="C7" s="407"/>
      <c r="D7" s="407"/>
      <c r="E7" s="18" t="s">
        <v>225</v>
      </c>
      <c r="F7" s="412"/>
      <c r="G7" s="412"/>
      <c r="H7" s="271"/>
      <c r="K7">
        <f>B7</f>
        <v>0</v>
      </c>
    </row>
    <row r="8" spans="1:13" ht="19.5" customHeight="1" x14ac:dyDescent="0.25">
      <c r="A8" s="268" t="s">
        <v>626</v>
      </c>
      <c r="B8" s="421"/>
      <c r="C8" s="421"/>
      <c r="D8" s="421"/>
      <c r="E8" s="18" t="s">
        <v>654</v>
      </c>
      <c r="F8" s="422"/>
      <c r="G8" s="422"/>
      <c r="H8" s="7"/>
    </row>
    <row r="9" spans="1:13" ht="18.75" customHeight="1" x14ac:dyDescent="0.25">
      <c r="A9" s="409" t="s">
        <v>31</v>
      </c>
      <c r="B9" s="409"/>
      <c r="C9" s="409"/>
      <c r="D9" s="409"/>
      <c r="E9" s="273" t="s">
        <v>661</v>
      </c>
      <c r="F9" s="420"/>
      <c r="G9" s="420"/>
      <c r="H9" s="420"/>
    </row>
    <row r="10" spans="1:13" s="2" customFormat="1" ht="27" customHeight="1" x14ac:dyDescent="0.25">
      <c r="A10" s="29" t="s">
        <v>2</v>
      </c>
      <c r="B10" s="410" t="s">
        <v>13</v>
      </c>
      <c r="C10" s="410"/>
      <c r="D10" s="269"/>
      <c r="E10" s="269" t="s">
        <v>14</v>
      </c>
      <c r="F10" s="269" t="s">
        <v>633</v>
      </c>
      <c r="G10" s="269" t="s">
        <v>15</v>
      </c>
      <c r="H10" s="31" t="s">
        <v>16</v>
      </c>
      <c r="M10" s="101"/>
    </row>
    <row r="11" spans="1:13" s="2" customFormat="1" ht="2.25" customHeight="1" x14ac:dyDescent="0.25">
      <c r="A11" s="8"/>
      <c r="B11" s="9"/>
      <c r="C11" s="38"/>
      <c r="D11" s="9"/>
      <c r="E11" s="9"/>
      <c r="F11" s="14"/>
      <c r="G11" s="14"/>
      <c r="H11" s="19"/>
      <c r="M11" s="101"/>
    </row>
    <row r="12" spans="1:13" ht="30" x14ac:dyDescent="0.25">
      <c r="A12" s="396" t="s">
        <v>3</v>
      </c>
      <c r="B12" s="32" t="s">
        <v>660</v>
      </c>
      <c r="C12" s="53" t="s">
        <v>10</v>
      </c>
      <c r="D12" s="54" t="s">
        <v>68</v>
      </c>
      <c r="E12" s="402"/>
      <c r="F12" s="386"/>
      <c r="G12" s="393"/>
      <c r="H12" s="393"/>
    </row>
    <row r="13" spans="1:13" ht="15" hidden="1" customHeight="1" x14ac:dyDescent="0.25">
      <c r="A13" s="396"/>
      <c r="B13" s="11" t="str">
        <f>'Main Menu'!B14</f>
        <v>SY 2009-2010</v>
      </c>
      <c r="C13" s="39"/>
      <c r="D13" s="33">
        <f>'Main Menu'!D14</f>
        <v>990</v>
      </c>
      <c r="E13" s="402"/>
      <c r="F13" s="386"/>
      <c r="G13" s="394"/>
      <c r="H13" s="394"/>
    </row>
    <row r="14" spans="1:13" ht="18.75" customHeight="1" x14ac:dyDescent="0.25">
      <c r="A14" s="396"/>
      <c r="B14" s="11"/>
      <c r="C14" s="40"/>
      <c r="D14" s="33"/>
      <c r="E14" s="402"/>
      <c r="F14" s="386"/>
      <c r="G14" s="394"/>
      <c r="H14" s="394"/>
      <c r="K14" t="s">
        <v>17</v>
      </c>
    </row>
    <row r="15" spans="1:13" ht="20.25" customHeight="1" x14ac:dyDescent="0.25">
      <c r="A15" s="396"/>
      <c r="B15" s="11"/>
      <c r="C15" s="40"/>
      <c r="D15" s="33"/>
      <c r="E15" s="402"/>
      <c r="F15" s="386"/>
      <c r="G15" s="394"/>
      <c r="H15" s="394"/>
      <c r="K15" t="s">
        <v>18</v>
      </c>
    </row>
    <row r="16" spans="1:13" ht="19.5" customHeight="1" x14ac:dyDescent="0.25">
      <c r="A16" s="396"/>
      <c r="B16" s="11"/>
      <c r="C16" s="40"/>
      <c r="D16" s="33"/>
      <c r="E16" s="402"/>
      <c r="F16" s="386"/>
      <c r="G16" s="394"/>
      <c r="H16" s="394"/>
      <c r="K16" t="s">
        <v>19</v>
      </c>
    </row>
    <row r="17" spans="1:13" ht="32.25" customHeight="1" x14ac:dyDescent="0.25">
      <c r="A17" s="396"/>
      <c r="B17" s="267" t="s">
        <v>28</v>
      </c>
      <c r="C17" s="72"/>
      <c r="D17" s="13"/>
      <c r="E17" s="402"/>
      <c r="F17" s="386"/>
      <c r="G17" s="395"/>
      <c r="H17" s="395"/>
      <c r="I17" s="35"/>
      <c r="K17" t="s">
        <v>20</v>
      </c>
    </row>
    <row r="18" spans="1:13" ht="27" customHeight="1" x14ac:dyDescent="0.25">
      <c r="A18" s="396" t="s">
        <v>4</v>
      </c>
      <c r="B18" s="32" t="s">
        <v>11</v>
      </c>
      <c r="C18" s="53" t="s">
        <v>12</v>
      </c>
      <c r="D18" s="54" t="s">
        <v>631</v>
      </c>
      <c r="E18" s="397"/>
      <c r="F18" s="386"/>
      <c r="G18" s="400"/>
      <c r="H18" s="401"/>
      <c r="K18" t="s">
        <v>21</v>
      </c>
    </row>
    <row r="19" spans="1:13" ht="15" hidden="1" customHeight="1" x14ac:dyDescent="0.25">
      <c r="A19" s="396"/>
      <c r="B19" s="11" t="str">
        <f>'Main Menu'!B20</f>
        <v>SY 2008-2009</v>
      </c>
      <c r="C19" s="39"/>
      <c r="D19" s="33">
        <f>'Main Menu'!D20</f>
        <v>0.02</v>
      </c>
      <c r="E19" s="398"/>
      <c r="F19" s="386"/>
      <c r="G19" s="400"/>
      <c r="H19" s="394"/>
      <c r="I19" s="43"/>
      <c r="J19" s="41"/>
    </row>
    <row r="20" spans="1:13" x14ac:dyDescent="0.25">
      <c r="A20" s="396"/>
      <c r="B20" s="11"/>
      <c r="C20" s="40"/>
      <c r="D20" s="65"/>
      <c r="E20" s="398"/>
      <c r="F20" s="386"/>
      <c r="G20" s="400"/>
      <c r="H20" s="394"/>
      <c r="I20" s="43"/>
      <c r="J20" s="40"/>
      <c r="K20" t="s">
        <v>22</v>
      </c>
    </row>
    <row r="21" spans="1:13" x14ac:dyDescent="0.25">
      <c r="A21" s="396"/>
      <c r="B21" s="11"/>
      <c r="C21" s="40"/>
      <c r="D21" s="65"/>
      <c r="E21" s="398"/>
      <c r="F21" s="386"/>
      <c r="G21" s="400"/>
      <c r="H21" s="394"/>
      <c r="I21" s="43"/>
      <c r="J21" s="40"/>
      <c r="K21" t="s">
        <v>23</v>
      </c>
    </row>
    <row r="22" spans="1:13" x14ac:dyDescent="0.25">
      <c r="A22" s="396"/>
      <c r="B22" s="11"/>
      <c r="C22" s="40"/>
      <c r="D22" s="65"/>
      <c r="E22" s="398"/>
      <c r="F22" s="386"/>
      <c r="G22" s="400"/>
      <c r="H22" s="394"/>
      <c r="I22" s="43"/>
      <c r="J22" s="40"/>
      <c r="K22" t="s">
        <v>24</v>
      </c>
    </row>
    <row r="23" spans="1:13" x14ac:dyDescent="0.25">
      <c r="A23" s="396"/>
      <c r="B23" s="267" t="s">
        <v>639</v>
      </c>
      <c r="C23" s="72"/>
      <c r="D23" s="66"/>
      <c r="E23" s="399"/>
      <c r="F23" s="386"/>
      <c r="G23" s="400"/>
      <c r="H23" s="394"/>
      <c r="I23" s="43"/>
      <c r="J23" s="41"/>
    </row>
    <row r="24" spans="1:13" ht="26.25" x14ac:dyDescent="0.25">
      <c r="A24" s="396"/>
      <c r="B24" s="32" t="s">
        <v>629</v>
      </c>
      <c r="C24" s="53" t="s">
        <v>12</v>
      </c>
      <c r="D24" s="53" t="s">
        <v>630</v>
      </c>
      <c r="E24" s="402"/>
      <c r="F24" s="386"/>
      <c r="G24" s="400"/>
      <c r="H24" s="394"/>
      <c r="K24" t="s">
        <v>25</v>
      </c>
    </row>
    <row r="25" spans="1:13" ht="15" hidden="1" customHeight="1" x14ac:dyDescent="0.25">
      <c r="A25" s="396"/>
      <c r="B25" s="11" t="str">
        <f>'Main Menu'!B26</f>
        <v>SY 2008-2009</v>
      </c>
      <c r="C25" s="39"/>
      <c r="D25" s="39">
        <f>'Main Menu'!D26</f>
        <v>65</v>
      </c>
      <c r="E25" s="402"/>
      <c r="F25" s="386"/>
      <c r="G25" s="400"/>
      <c r="H25" s="394"/>
    </row>
    <row r="26" spans="1:13" x14ac:dyDescent="0.25">
      <c r="A26" s="396"/>
      <c r="B26" s="11"/>
      <c r="C26" s="40"/>
      <c r="D26" s="63"/>
      <c r="E26" s="402"/>
      <c r="F26" s="386"/>
      <c r="G26" s="400"/>
      <c r="H26" s="394"/>
      <c r="K26" t="s">
        <v>26</v>
      </c>
    </row>
    <row r="27" spans="1:13" x14ac:dyDescent="0.25">
      <c r="A27" s="396"/>
      <c r="B27" s="11"/>
      <c r="C27" s="40"/>
      <c r="D27" s="63"/>
      <c r="E27" s="402"/>
      <c r="F27" s="386"/>
      <c r="G27" s="400"/>
      <c r="H27" s="394"/>
      <c r="K27" t="s">
        <v>27</v>
      </c>
    </row>
    <row r="28" spans="1:13" x14ac:dyDescent="0.25">
      <c r="A28" s="396"/>
      <c r="B28" s="11"/>
      <c r="C28" s="40"/>
      <c r="D28" s="63"/>
      <c r="E28" s="402"/>
      <c r="F28" s="386"/>
      <c r="G28" s="400"/>
      <c r="H28" s="394"/>
    </row>
    <row r="29" spans="1:13" x14ac:dyDescent="0.25">
      <c r="A29" s="396"/>
      <c r="B29" s="267" t="s">
        <v>639</v>
      </c>
      <c r="C29" s="72"/>
      <c r="D29" s="40"/>
      <c r="E29" s="402"/>
      <c r="F29" s="386"/>
      <c r="G29" s="400"/>
      <c r="H29" s="394"/>
    </row>
    <row r="30" spans="1:13" hidden="1" x14ac:dyDescent="0.25">
      <c r="A30" s="396"/>
      <c r="B30" s="32"/>
      <c r="C30" s="53"/>
      <c r="D30" s="53"/>
      <c r="E30" s="402"/>
      <c r="F30" s="403"/>
      <c r="G30" s="400"/>
      <c r="H30" s="394"/>
    </row>
    <row r="31" spans="1:13" hidden="1" x14ac:dyDescent="0.25">
      <c r="A31" s="396"/>
      <c r="B31" s="11"/>
      <c r="C31" s="39"/>
      <c r="D31" s="39"/>
      <c r="E31" s="402"/>
      <c r="F31" s="404"/>
      <c r="G31" s="400"/>
      <c r="H31" s="394"/>
    </row>
    <row r="32" spans="1:13" hidden="1" x14ac:dyDescent="0.25">
      <c r="A32" s="396"/>
      <c r="B32" s="11"/>
      <c r="C32" s="40"/>
      <c r="D32" s="63"/>
      <c r="E32" s="402"/>
      <c r="F32" s="404"/>
      <c r="G32" s="400"/>
      <c r="H32" s="394"/>
      <c r="M32" s="4" t="str">
        <f>IF(D32&gt;=95,"3","0")</f>
        <v>0</v>
      </c>
    </row>
    <row r="33" spans="1:13" hidden="1" x14ac:dyDescent="0.25">
      <c r="A33" s="396"/>
      <c r="B33" s="11"/>
      <c r="C33" s="40"/>
      <c r="D33" s="63"/>
      <c r="E33" s="402"/>
      <c r="F33" s="404"/>
      <c r="G33" s="400"/>
      <c r="H33" s="394"/>
      <c r="M33" s="4" t="str">
        <f>IF(D33&gt;=95,"3","0")</f>
        <v>0</v>
      </c>
    </row>
    <row r="34" spans="1:13" hidden="1" x14ac:dyDescent="0.25">
      <c r="A34" s="396"/>
      <c r="B34" s="11"/>
      <c r="C34" s="40"/>
      <c r="D34" s="63"/>
      <c r="E34" s="402"/>
      <c r="F34" s="404"/>
      <c r="G34" s="400"/>
      <c r="H34" s="394"/>
      <c r="M34" s="4" t="str">
        <f>IF(D34&gt;=95,"3","0")</f>
        <v>0</v>
      </c>
    </row>
    <row r="35" spans="1:13" hidden="1" x14ac:dyDescent="0.25">
      <c r="A35" s="396"/>
      <c r="B35" s="267"/>
      <c r="C35" s="72"/>
      <c r="D35" s="40"/>
      <c r="E35" s="402"/>
      <c r="F35" s="405"/>
      <c r="G35" s="400"/>
      <c r="H35" s="395"/>
      <c r="M35" s="4">
        <f>(M32+M33+M34)/3</f>
        <v>0</v>
      </c>
    </row>
    <row r="36" spans="1:13" ht="51.75" customHeight="1" x14ac:dyDescent="0.25">
      <c r="A36" s="396" t="s">
        <v>8</v>
      </c>
      <c r="B36" s="125" t="s">
        <v>657</v>
      </c>
      <c r="C36" s="64" t="s">
        <v>10</v>
      </c>
      <c r="D36" s="64" t="s">
        <v>7</v>
      </c>
      <c r="E36" s="402"/>
      <c r="F36" s="403"/>
      <c r="G36" s="393"/>
      <c r="H36" s="393"/>
    </row>
    <row r="37" spans="1:13" hidden="1" x14ac:dyDescent="0.25">
      <c r="A37" s="396"/>
      <c r="B37" s="11" t="str">
        <f>'Main Menu'!B38</f>
        <v>SY 2008-2009</v>
      </c>
      <c r="C37" s="63"/>
      <c r="D37" s="63">
        <f>'Main Menu'!D38</f>
        <v>56</v>
      </c>
      <c r="E37" s="402"/>
      <c r="F37" s="404"/>
      <c r="G37" s="394"/>
      <c r="H37" s="394"/>
    </row>
    <row r="38" spans="1:13" ht="33.75" customHeight="1" x14ac:dyDescent="0.25">
      <c r="A38" s="396"/>
      <c r="B38" s="11"/>
      <c r="C38" s="40"/>
      <c r="D38" s="63"/>
      <c r="E38" s="402"/>
      <c r="F38" s="404"/>
      <c r="G38" s="394"/>
      <c r="H38" s="394"/>
    </row>
    <row r="39" spans="1:13" ht="34.5" customHeight="1" x14ac:dyDescent="0.25">
      <c r="A39" s="396"/>
      <c r="B39" s="11"/>
      <c r="C39" s="40"/>
      <c r="D39" s="63"/>
      <c r="E39" s="402"/>
      <c r="F39" s="404"/>
      <c r="G39" s="394"/>
      <c r="H39" s="394"/>
    </row>
    <row r="40" spans="1:13" ht="35.25" customHeight="1" x14ac:dyDescent="0.25">
      <c r="A40" s="396"/>
      <c r="B40" s="11"/>
      <c r="C40" s="40"/>
      <c r="D40" s="63"/>
      <c r="E40" s="402"/>
      <c r="F40" s="404"/>
      <c r="G40" s="394"/>
      <c r="H40" s="394"/>
    </row>
    <row r="41" spans="1:13" ht="33" customHeight="1" x14ac:dyDescent="0.25">
      <c r="A41" s="396"/>
      <c r="B41" s="267" t="s">
        <v>28</v>
      </c>
      <c r="C41" s="72"/>
      <c r="D41" s="40"/>
      <c r="E41" s="402"/>
      <c r="F41" s="405"/>
      <c r="G41" s="395"/>
      <c r="H41" s="395"/>
    </row>
    <row r="42" spans="1:13" ht="13.5" customHeight="1" x14ac:dyDescent="0.25">
      <c r="A42" s="389" t="s">
        <v>32</v>
      </c>
      <c r="B42" s="390"/>
      <c r="C42" s="390"/>
      <c r="D42" s="390"/>
      <c r="E42" s="391"/>
      <c r="F42" s="25"/>
      <c r="G42" s="24"/>
      <c r="H42" s="23"/>
    </row>
    <row r="43" spans="1:13" ht="8.25" customHeight="1" x14ac:dyDescent="0.25">
      <c r="A43" s="20"/>
      <c r="C43" s="42"/>
      <c r="D43" s="26"/>
    </row>
    <row r="44" spans="1:13" ht="13.5" customHeight="1" x14ac:dyDescent="0.25">
      <c r="A44" s="392" t="s">
        <v>43</v>
      </c>
      <c r="B44" s="392"/>
      <c r="C44" s="392"/>
      <c r="D44" s="392"/>
      <c r="E44" s="392"/>
      <c r="F44" s="392"/>
      <c r="G44" s="392"/>
      <c r="H44" s="392"/>
    </row>
    <row r="45" spans="1:13" ht="22.5" customHeight="1" x14ac:dyDescent="0.25">
      <c r="A45" s="359" t="s">
        <v>44</v>
      </c>
      <c r="B45" s="359"/>
      <c r="C45" s="359"/>
      <c r="D45" s="359"/>
      <c r="E45" s="359"/>
      <c r="F45" s="359"/>
      <c r="G45" s="359"/>
      <c r="H45" s="359"/>
    </row>
    <row r="46" spans="1:13" ht="26.25" customHeight="1" x14ac:dyDescent="0.25">
      <c r="A46" s="377" t="s">
        <v>45</v>
      </c>
      <c r="B46" s="377"/>
      <c r="C46" s="378" t="s">
        <v>51</v>
      </c>
      <c r="D46" s="379"/>
      <c r="E46" s="377" t="s">
        <v>52</v>
      </c>
      <c r="F46" s="377"/>
      <c r="G46" s="381" t="s">
        <v>16</v>
      </c>
      <c r="H46" s="382"/>
    </row>
    <row r="47" spans="1:13" x14ac:dyDescent="0.25">
      <c r="A47" s="373" t="s">
        <v>46</v>
      </c>
      <c r="B47" s="373"/>
      <c r="C47" s="374">
        <v>0.3</v>
      </c>
      <c r="D47" s="375"/>
      <c r="E47" s="376"/>
      <c r="F47" s="386"/>
      <c r="G47" s="387"/>
      <c r="H47" s="388"/>
    </row>
    <row r="48" spans="1:13" x14ac:dyDescent="0.25">
      <c r="A48" s="373" t="s">
        <v>47</v>
      </c>
      <c r="B48" s="373"/>
      <c r="C48" s="374">
        <v>0.3</v>
      </c>
      <c r="D48" s="375"/>
      <c r="E48" s="376"/>
      <c r="F48" s="386"/>
      <c r="G48" s="387"/>
      <c r="H48" s="388"/>
    </row>
    <row r="49" spans="1:13" x14ac:dyDescent="0.25">
      <c r="A49" s="373" t="s">
        <v>48</v>
      </c>
      <c r="B49" s="373"/>
      <c r="C49" s="374">
        <v>0.25</v>
      </c>
      <c r="D49" s="375"/>
      <c r="E49" s="376"/>
      <c r="F49" s="386"/>
      <c r="G49" s="387"/>
      <c r="H49" s="388"/>
    </row>
    <row r="50" spans="1:13" x14ac:dyDescent="0.25">
      <c r="A50" s="373" t="s">
        <v>49</v>
      </c>
      <c r="B50" s="373"/>
      <c r="C50" s="374">
        <v>0.15</v>
      </c>
      <c r="D50" s="375"/>
      <c r="E50" s="376"/>
      <c r="F50" s="386"/>
      <c r="G50" s="387"/>
      <c r="H50" s="388"/>
    </row>
    <row r="51" spans="1:13" x14ac:dyDescent="0.25">
      <c r="A51" s="261" t="s">
        <v>50</v>
      </c>
      <c r="B51" s="262"/>
      <c r="C51" s="417">
        <v>1</v>
      </c>
      <c r="D51" s="356"/>
      <c r="E51" s="262"/>
      <c r="F51" s="263"/>
      <c r="G51" s="357"/>
      <c r="H51" s="358"/>
    </row>
    <row r="52" spans="1:13" s="50" customFormat="1" ht="12.75" customHeight="1" x14ac:dyDescent="0.25">
      <c r="A52" s="52" t="s">
        <v>33</v>
      </c>
      <c r="B52" s="45"/>
      <c r="C52" s="46" t="s">
        <v>34</v>
      </c>
      <c r="D52" s="103"/>
      <c r="E52" s="48"/>
      <c r="F52" s="48"/>
      <c r="G52" s="49"/>
      <c r="H52" s="49"/>
      <c r="M52" s="49"/>
    </row>
    <row r="53" spans="1:13" s="50" customFormat="1" ht="12.75" customHeight="1" x14ac:dyDescent="0.25">
      <c r="A53" s="51"/>
      <c r="B53" s="45"/>
      <c r="C53" s="46" t="s">
        <v>35</v>
      </c>
      <c r="D53" s="103"/>
      <c r="E53" s="48"/>
      <c r="F53" s="48"/>
      <c r="G53" s="49"/>
      <c r="H53" s="49"/>
      <c r="M53" s="49"/>
    </row>
    <row r="54" spans="1:13" s="50" customFormat="1" ht="12.75" customHeight="1" x14ac:dyDescent="0.25">
      <c r="A54" s="51"/>
      <c r="B54" s="45"/>
      <c r="C54" s="46" t="s">
        <v>36</v>
      </c>
      <c r="D54" s="103"/>
      <c r="E54" s="48"/>
      <c r="F54" s="48"/>
      <c r="G54" s="49"/>
      <c r="H54" s="49"/>
      <c r="M54" s="49"/>
    </row>
    <row r="55" spans="1:13" ht="15.75" customHeight="1" x14ac:dyDescent="0.25">
      <c r="A55" s="21" t="s">
        <v>37</v>
      </c>
      <c r="B55" s="383" t="s">
        <v>38</v>
      </c>
      <c r="C55" s="384"/>
      <c r="D55" s="385"/>
      <c r="E55" s="383" t="s">
        <v>39</v>
      </c>
      <c r="F55" s="385"/>
    </row>
    <row r="56" spans="1:13" x14ac:dyDescent="0.25">
      <c r="B56" s="360" t="s">
        <v>40</v>
      </c>
      <c r="C56" s="361"/>
      <c r="D56" s="362"/>
      <c r="E56" s="360" t="s">
        <v>34</v>
      </c>
      <c r="F56" s="362"/>
    </row>
    <row r="57" spans="1:13" x14ac:dyDescent="0.25">
      <c r="B57" s="360" t="s">
        <v>41</v>
      </c>
      <c r="C57" s="361"/>
      <c r="D57" s="362"/>
      <c r="E57" s="360" t="s">
        <v>35</v>
      </c>
      <c r="F57" s="362"/>
    </row>
    <row r="58" spans="1:13" x14ac:dyDescent="0.25">
      <c r="B58" s="360" t="s">
        <v>42</v>
      </c>
      <c r="C58" s="361"/>
      <c r="D58" s="362"/>
      <c r="E58" s="360" t="s">
        <v>36</v>
      </c>
      <c r="F58" s="362"/>
    </row>
    <row r="59" spans="1:13" x14ac:dyDescent="0.25">
      <c r="B59" s="44"/>
      <c r="C59" s="44"/>
      <c r="D59" s="44"/>
      <c r="E59" s="44"/>
      <c r="F59" s="44"/>
    </row>
    <row r="60" spans="1:13" x14ac:dyDescent="0.25">
      <c r="B60" s="44"/>
      <c r="C60" s="44"/>
      <c r="D60" s="44"/>
      <c r="E60" s="44"/>
      <c r="F60" s="44"/>
    </row>
    <row r="61" spans="1:13" x14ac:dyDescent="0.25">
      <c r="B61" s="44"/>
      <c r="C61" s="44"/>
      <c r="D61" s="44"/>
      <c r="E61" s="44"/>
      <c r="F61" s="44"/>
    </row>
    <row r="62" spans="1:13" x14ac:dyDescent="0.25">
      <c r="B62" s="44"/>
      <c r="C62" s="44"/>
      <c r="D62" s="44"/>
      <c r="E62" s="44"/>
      <c r="F62" s="44"/>
    </row>
    <row r="63" spans="1:13" x14ac:dyDescent="0.25">
      <c r="B63" s="44"/>
      <c r="C63" s="44"/>
      <c r="D63" s="44"/>
      <c r="E63" s="44"/>
      <c r="F63" s="44"/>
    </row>
    <row r="64" spans="1:13" x14ac:dyDescent="0.25">
      <c r="B64" s="44"/>
      <c r="C64" s="44"/>
      <c r="D64" s="44"/>
      <c r="E64" s="44"/>
      <c r="F64" s="44"/>
    </row>
    <row r="65" spans="1:15" x14ac:dyDescent="0.25">
      <c r="B65" s="44"/>
      <c r="C65" s="44"/>
      <c r="D65" s="44"/>
      <c r="E65" s="44"/>
      <c r="F65" s="44"/>
    </row>
    <row r="67" spans="1:15" ht="19.5" customHeight="1" x14ac:dyDescent="0.25">
      <c r="A67" s="359" t="s">
        <v>53</v>
      </c>
      <c r="B67" s="359"/>
      <c r="C67" s="359"/>
      <c r="D67" s="359"/>
      <c r="E67" s="359"/>
      <c r="F67" s="359"/>
      <c r="G67" s="359"/>
      <c r="H67" s="359"/>
    </row>
    <row r="68" spans="1:15" ht="30" customHeight="1" x14ac:dyDescent="0.25">
      <c r="A68" s="377" t="s">
        <v>54</v>
      </c>
      <c r="B68" s="377"/>
      <c r="C68" s="378" t="s">
        <v>51</v>
      </c>
      <c r="D68" s="379"/>
      <c r="E68" s="377" t="s">
        <v>15</v>
      </c>
      <c r="F68" s="377"/>
      <c r="G68" s="381" t="s">
        <v>16</v>
      </c>
      <c r="H68" s="382"/>
    </row>
    <row r="69" spans="1:15" x14ac:dyDescent="0.25">
      <c r="A69" s="373" t="s">
        <v>55</v>
      </c>
      <c r="B69" s="373"/>
      <c r="C69" s="374">
        <v>0.6</v>
      </c>
      <c r="D69" s="375"/>
      <c r="E69" s="376"/>
      <c r="F69" s="376"/>
      <c r="G69" s="365"/>
      <c r="H69" s="366"/>
      <c r="O69" s="43"/>
    </row>
    <row r="70" spans="1:15" x14ac:dyDescent="0.25">
      <c r="A70" s="373" t="s">
        <v>57</v>
      </c>
      <c r="B70" s="373"/>
      <c r="C70" s="374">
        <v>0.4</v>
      </c>
      <c r="D70" s="375"/>
      <c r="E70" s="380"/>
      <c r="F70" s="380"/>
      <c r="G70" s="365"/>
      <c r="H70" s="366"/>
      <c r="O70" s="43"/>
    </row>
    <row r="71" spans="1:15" x14ac:dyDescent="0.25">
      <c r="A71" s="261" t="s">
        <v>56</v>
      </c>
      <c r="B71" s="262"/>
      <c r="C71" s="417">
        <v>1</v>
      </c>
      <c r="D71" s="356"/>
      <c r="E71" s="262"/>
      <c r="F71" s="263"/>
      <c r="G71" s="357"/>
      <c r="H71" s="358"/>
      <c r="O71" s="43"/>
    </row>
    <row r="72" spans="1:15" ht="9.75" customHeight="1" x14ac:dyDescent="0.25"/>
    <row r="73" spans="1:15" ht="6" customHeight="1" x14ac:dyDescent="0.25">
      <c r="A73" s="28"/>
    </row>
    <row r="74" spans="1:15" hidden="1" x14ac:dyDescent="0.25">
      <c r="B74" s="27"/>
    </row>
    <row r="75" spans="1:15" hidden="1" x14ac:dyDescent="0.25">
      <c r="B75" s="27"/>
    </row>
    <row r="76" spans="1:15" hidden="1" x14ac:dyDescent="0.25">
      <c r="B76" s="27"/>
    </row>
    <row r="77" spans="1:15" hidden="1" x14ac:dyDescent="0.25"/>
    <row r="78" spans="1:15" ht="19.5" customHeight="1" x14ac:dyDescent="0.25">
      <c r="A78" s="359" t="s">
        <v>61</v>
      </c>
      <c r="B78" s="359"/>
      <c r="C78" s="359"/>
      <c r="D78" s="359"/>
      <c r="E78" s="359"/>
      <c r="F78" s="359"/>
      <c r="G78" s="359"/>
      <c r="H78" s="359"/>
    </row>
    <row r="79" spans="1:15" ht="15.75" customHeight="1" x14ac:dyDescent="0.25">
      <c r="B79" s="367" t="s">
        <v>38</v>
      </c>
      <c r="C79" s="368"/>
      <c r="D79" s="369"/>
      <c r="E79" s="370" t="s">
        <v>39</v>
      </c>
      <c r="F79" s="370"/>
      <c r="G79" s="370" t="s">
        <v>647</v>
      </c>
      <c r="H79" s="370"/>
    </row>
    <row r="80" spans="1:15" x14ac:dyDescent="0.25">
      <c r="B80" s="360" t="s">
        <v>40</v>
      </c>
      <c r="C80" s="361"/>
      <c r="D80" s="362"/>
      <c r="E80" s="363" t="s">
        <v>62</v>
      </c>
      <c r="F80" s="363"/>
      <c r="G80" s="363" t="s">
        <v>648</v>
      </c>
      <c r="H80" s="363"/>
    </row>
    <row r="81" spans="2:8" x14ac:dyDescent="0.25">
      <c r="B81" s="360" t="s">
        <v>41</v>
      </c>
      <c r="C81" s="361"/>
      <c r="D81" s="362"/>
      <c r="E81" s="363" t="s">
        <v>63</v>
      </c>
      <c r="F81" s="363"/>
      <c r="G81" s="363" t="s">
        <v>649</v>
      </c>
      <c r="H81" s="363"/>
    </row>
    <row r="82" spans="2:8" x14ac:dyDescent="0.25">
      <c r="B82" s="360" t="s">
        <v>42</v>
      </c>
      <c r="C82" s="361"/>
      <c r="D82" s="362"/>
      <c r="E82" s="363" t="s">
        <v>64</v>
      </c>
      <c r="F82" s="363"/>
      <c r="G82" s="363" t="s">
        <v>650</v>
      </c>
      <c r="H82" s="363"/>
    </row>
    <row r="83" spans="2:8" x14ac:dyDescent="0.25">
      <c r="B83" s="44"/>
      <c r="C83" s="44"/>
      <c r="D83" s="44"/>
      <c r="E83" s="44"/>
      <c r="F83" s="44"/>
    </row>
    <row r="84" spans="2:8" ht="15" customHeight="1" x14ac:dyDescent="0.25">
      <c r="B84" s="414"/>
      <c r="C84" s="414"/>
      <c r="D84" s="414"/>
      <c r="E84" s="414"/>
      <c r="F84" s="414"/>
      <c r="G84" s="414"/>
      <c r="H84" s="414"/>
    </row>
    <row r="85" spans="2:8" x14ac:dyDescent="0.25">
      <c r="B85" s="414"/>
      <c r="C85" s="414"/>
      <c r="D85" s="414"/>
      <c r="E85" s="414"/>
      <c r="F85" s="414"/>
      <c r="G85" s="414"/>
      <c r="H85" s="414"/>
    </row>
    <row r="86" spans="2:8" ht="2.25" customHeight="1" x14ac:dyDescent="0.25">
      <c r="B86" s="414"/>
      <c r="C86" s="414"/>
      <c r="D86" s="414"/>
      <c r="E86" s="414"/>
      <c r="F86" s="414"/>
      <c r="G86" s="414"/>
      <c r="H86" s="414"/>
    </row>
    <row r="87" spans="2:8" hidden="1" x14ac:dyDescent="0.25">
      <c r="B87" s="414"/>
      <c r="C87" s="414"/>
      <c r="D87" s="414"/>
      <c r="E87" s="414"/>
      <c r="F87" s="414"/>
      <c r="G87" s="414"/>
      <c r="H87" s="414"/>
    </row>
    <row r="88" spans="2:8" hidden="1" x14ac:dyDescent="0.25">
      <c r="B88" s="61"/>
      <c r="C88" s="61"/>
      <c r="D88" s="61"/>
      <c r="E88" s="61"/>
      <c r="F88" s="61"/>
      <c r="G88" s="61"/>
      <c r="H88" s="61"/>
    </row>
    <row r="89" spans="2:8" hidden="1" x14ac:dyDescent="0.25">
      <c r="B89" s="61"/>
      <c r="C89" s="61"/>
      <c r="D89" s="61"/>
      <c r="E89" s="61"/>
      <c r="F89" s="61"/>
      <c r="G89" s="61"/>
      <c r="H89" s="61"/>
    </row>
    <row r="90" spans="2:8" hidden="1" x14ac:dyDescent="0.25">
      <c r="B90" s="61"/>
      <c r="C90" s="61"/>
      <c r="D90" s="61"/>
      <c r="E90" s="61"/>
      <c r="F90" s="61"/>
      <c r="G90" s="61"/>
      <c r="H90" s="61"/>
    </row>
    <row r="91" spans="2:8" hidden="1" x14ac:dyDescent="0.25">
      <c r="B91" s="61"/>
      <c r="C91" s="61"/>
      <c r="D91" s="61"/>
      <c r="E91" s="61"/>
      <c r="F91" s="61"/>
      <c r="G91" s="61"/>
      <c r="H91" s="61"/>
    </row>
    <row r="92" spans="2:8" hidden="1" x14ac:dyDescent="0.25">
      <c r="B92" s="61"/>
      <c r="C92" s="61"/>
      <c r="D92" s="61"/>
      <c r="E92" s="61"/>
      <c r="F92" s="61"/>
      <c r="G92" s="61"/>
      <c r="H92" s="61"/>
    </row>
    <row r="93" spans="2:8" hidden="1" x14ac:dyDescent="0.25">
      <c r="B93" s="61"/>
      <c r="C93" s="61"/>
      <c r="D93" s="61"/>
      <c r="E93" s="61"/>
      <c r="F93" s="61"/>
      <c r="G93" s="61"/>
      <c r="H93" s="61"/>
    </row>
    <row r="94" spans="2:8" x14ac:dyDescent="0.25">
      <c r="B94" s="61"/>
      <c r="C94" s="61"/>
      <c r="D94" s="61"/>
      <c r="E94" s="61"/>
      <c r="F94" s="61"/>
      <c r="G94" s="61"/>
      <c r="H94" s="61"/>
    </row>
    <row r="95" spans="2:8" x14ac:dyDescent="0.25">
      <c r="B95" s="61"/>
      <c r="C95" s="61"/>
      <c r="D95" s="61"/>
      <c r="E95" s="61"/>
      <c r="F95" s="61"/>
      <c r="G95" s="61"/>
      <c r="H95" s="61"/>
    </row>
    <row r="96" spans="2:8" ht="10.5" customHeight="1" x14ac:dyDescent="0.25">
      <c r="B96" s="61"/>
      <c r="C96" s="61"/>
      <c r="D96" s="61"/>
      <c r="E96" s="61"/>
      <c r="F96" s="61"/>
      <c r="G96" s="61"/>
      <c r="H96" s="61"/>
    </row>
    <row r="97" spans="1:8" ht="3.75" hidden="1" customHeight="1" x14ac:dyDescent="0.25">
      <c r="B97" s="61"/>
      <c r="C97" s="61"/>
      <c r="D97" s="61"/>
      <c r="E97" s="61"/>
      <c r="F97" s="61"/>
      <c r="G97" s="61"/>
      <c r="H97" s="61"/>
    </row>
    <row r="98" spans="1:8" hidden="1" x14ac:dyDescent="0.25">
      <c r="B98" s="61"/>
      <c r="C98" s="61"/>
      <c r="D98" s="61"/>
      <c r="E98" s="61"/>
      <c r="F98" s="61"/>
      <c r="G98" s="61"/>
      <c r="H98" s="61"/>
    </row>
    <row r="99" spans="1:8" hidden="1" x14ac:dyDescent="0.25">
      <c r="B99" s="61"/>
      <c r="C99" s="61"/>
      <c r="D99" s="61"/>
      <c r="E99" s="61"/>
      <c r="F99" s="61"/>
      <c r="G99" s="61"/>
      <c r="H99" s="61"/>
    </row>
    <row r="100" spans="1:8" x14ac:dyDescent="0.25">
      <c r="B100" s="61"/>
      <c r="C100" s="61"/>
      <c r="D100" s="61"/>
      <c r="E100" s="61"/>
      <c r="F100" s="61"/>
      <c r="G100" s="61"/>
      <c r="H100" s="61"/>
    </row>
    <row r="101" spans="1:8" ht="105" customHeight="1" x14ac:dyDescent="0.25">
      <c r="A101" s="249" t="s">
        <v>72</v>
      </c>
      <c r="B101" s="415"/>
      <c r="C101" s="415"/>
      <c r="D101" s="415"/>
      <c r="E101" s="415"/>
      <c r="F101" s="415"/>
      <c r="G101" s="415"/>
      <c r="H101" s="415"/>
    </row>
    <row r="102" spans="1:8" ht="113.25" customHeight="1" x14ac:dyDescent="0.25">
      <c r="A102" s="249" t="s">
        <v>646</v>
      </c>
      <c r="B102" s="416"/>
      <c r="C102" s="416"/>
      <c r="D102" s="416"/>
      <c r="E102" s="416"/>
      <c r="F102" s="416"/>
      <c r="G102" s="416"/>
      <c r="H102" s="416"/>
    </row>
    <row r="103" spans="1:8" x14ac:dyDescent="0.25">
      <c r="A103" s="22" t="s">
        <v>65</v>
      </c>
    </row>
    <row r="104" spans="1:8" x14ac:dyDescent="0.25">
      <c r="B104" s="353"/>
      <c r="C104" s="353"/>
      <c r="D104" s="266"/>
      <c r="E104" s="353"/>
      <c r="F104" s="353"/>
    </row>
    <row r="105" spans="1:8" x14ac:dyDescent="0.25">
      <c r="B105" s="351" t="s">
        <v>67</v>
      </c>
      <c r="C105" s="351"/>
      <c r="E105" s="351" t="s">
        <v>67</v>
      </c>
      <c r="F105" s="351"/>
    </row>
    <row r="108" spans="1:8" x14ac:dyDescent="0.25">
      <c r="B108" s="351"/>
      <c r="C108" s="351"/>
      <c r="E108" s="413"/>
      <c r="F108" s="413"/>
    </row>
    <row r="109" spans="1:8" x14ac:dyDescent="0.25">
      <c r="B109" s="351" t="s">
        <v>67</v>
      </c>
      <c r="C109" s="351"/>
      <c r="E109" s="351" t="s">
        <v>67</v>
      </c>
      <c r="F109" s="351"/>
    </row>
    <row r="110" spans="1:8" x14ac:dyDescent="0.25">
      <c r="E110" s="265"/>
      <c r="F110" s="265"/>
    </row>
    <row r="113" spans="1:6" x14ac:dyDescent="0.25">
      <c r="B113" s="351"/>
      <c r="C113" s="351"/>
      <c r="D113" s="351"/>
      <c r="E113" s="351"/>
      <c r="F113" s="351"/>
    </row>
    <row r="114" spans="1:6" x14ac:dyDescent="0.25">
      <c r="B114" s="351" t="s">
        <v>66</v>
      </c>
      <c r="C114" s="351"/>
      <c r="D114" s="351"/>
      <c r="E114" s="351"/>
      <c r="F114" s="351"/>
    </row>
    <row r="115" spans="1:6" ht="60" customHeight="1" x14ac:dyDescent="0.25">
      <c r="A115" s="102"/>
      <c r="B115" s="102"/>
      <c r="C115" s="102"/>
    </row>
  </sheetData>
  <protectedRanges>
    <protectedRange sqref="E104 B104 B108 E108 B113" name="Range1"/>
  </protectedRanges>
  <mergeCells count="107">
    <mergeCell ref="A1:H1"/>
    <mergeCell ref="A2:H2"/>
    <mergeCell ref="A3:H3"/>
    <mergeCell ref="A5:H5"/>
    <mergeCell ref="A6:H6"/>
    <mergeCell ref="B7:D7"/>
    <mergeCell ref="A9:D9"/>
    <mergeCell ref="F9:H9"/>
    <mergeCell ref="B8:D8"/>
    <mergeCell ref="F8:G8"/>
    <mergeCell ref="B10:C10"/>
    <mergeCell ref="A12:A17"/>
    <mergeCell ref="E12:E17"/>
    <mergeCell ref="F12:F17"/>
    <mergeCell ref="G12:G17"/>
    <mergeCell ref="H12:H17"/>
    <mergeCell ref="G30:G35"/>
    <mergeCell ref="A36:A41"/>
    <mergeCell ref="E36:E41"/>
    <mergeCell ref="F36:F41"/>
    <mergeCell ref="G36:G41"/>
    <mergeCell ref="H36:H41"/>
    <mergeCell ref="A18:A35"/>
    <mergeCell ref="E18:E23"/>
    <mergeCell ref="F18:F23"/>
    <mergeCell ref="G18:G23"/>
    <mergeCell ref="H18:H35"/>
    <mergeCell ref="E24:E29"/>
    <mergeCell ref="F24:F29"/>
    <mergeCell ref="G24:G29"/>
    <mergeCell ref="E30:E35"/>
    <mergeCell ref="F30:F35"/>
    <mergeCell ref="A47:B47"/>
    <mergeCell ref="C47:D47"/>
    <mergeCell ref="E47:F47"/>
    <mergeCell ref="G47:H47"/>
    <mergeCell ref="A48:B48"/>
    <mergeCell ref="C48:D48"/>
    <mergeCell ref="E48:F48"/>
    <mergeCell ref="G48:H48"/>
    <mergeCell ref="A42:E42"/>
    <mergeCell ref="A44:H44"/>
    <mergeCell ref="A45:H45"/>
    <mergeCell ref="A46:B46"/>
    <mergeCell ref="C46:D46"/>
    <mergeCell ref="E46:F46"/>
    <mergeCell ref="G46:H46"/>
    <mergeCell ref="C51:D51"/>
    <mergeCell ref="G51:H51"/>
    <mergeCell ref="B55:D55"/>
    <mergeCell ref="E55:F55"/>
    <mergeCell ref="B56:D56"/>
    <mergeCell ref="E56:F56"/>
    <mergeCell ref="A49:B49"/>
    <mergeCell ref="C49:D49"/>
    <mergeCell ref="E49:F49"/>
    <mergeCell ref="G49:H49"/>
    <mergeCell ref="A50:B50"/>
    <mergeCell ref="C50:D50"/>
    <mergeCell ref="E50:F50"/>
    <mergeCell ref="G50:H50"/>
    <mergeCell ref="B57:D57"/>
    <mergeCell ref="E57:F57"/>
    <mergeCell ref="B58:D58"/>
    <mergeCell ref="E58:F58"/>
    <mergeCell ref="A67:H67"/>
    <mergeCell ref="A68:B68"/>
    <mergeCell ref="C68:D68"/>
    <mergeCell ref="E68:F68"/>
    <mergeCell ref="G68:H68"/>
    <mergeCell ref="G71:H71"/>
    <mergeCell ref="A78:H78"/>
    <mergeCell ref="B79:D79"/>
    <mergeCell ref="E79:F79"/>
    <mergeCell ref="G79:H79"/>
    <mergeCell ref="A69:B69"/>
    <mergeCell ref="C69:D69"/>
    <mergeCell ref="E69:F69"/>
    <mergeCell ref="G69:H69"/>
    <mergeCell ref="A70:B70"/>
    <mergeCell ref="C70:D70"/>
    <mergeCell ref="E70:F70"/>
    <mergeCell ref="G70:H70"/>
    <mergeCell ref="B109:C109"/>
    <mergeCell ref="E109:F109"/>
    <mergeCell ref="B113:F113"/>
    <mergeCell ref="B114:F114"/>
    <mergeCell ref="F7:G7"/>
    <mergeCell ref="B104:C104"/>
    <mergeCell ref="E104:F104"/>
    <mergeCell ref="B105:C105"/>
    <mergeCell ref="E105:F105"/>
    <mergeCell ref="B108:C108"/>
    <mergeCell ref="E108:F108"/>
    <mergeCell ref="B82:D82"/>
    <mergeCell ref="E82:F82"/>
    <mergeCell ref="G82:H82"/>
    <mergeCell ref="B84:H87"/>
    <mergeCell ref="B101:H101"/>
    <mergeCell ref="B102:H102"/>
    <mergeCell ref="B80:D80"/>
    <mergeCell ref="E80:F80"/>
    <mergeCell ref="G80:H80"/>
    <mergeCell ref="B81:D81"/>
    <mergeCell ref="E81:F81"/>
    <mergeCell ref="G81:H81"/>
    <mergeCell ref="C71:D71"/>
  </mergeCells>
  <conditionalFormatting sqref="C52">
    <cfRule type="iconSet" priority="1">
      <iconSet>
        <cfvo type="percent" val="0"/>
        <cfvo type="percent" val="33"/>
        <cfvo type="percent" val="67"/>
      </iconSet>
    </cfRule>
  </conditionalFormatting>
  <dataValidations count="1">
    <dataValidation allowBlank="1" showInputMessage="1" showErrorMessage="1" errorTitle="aye" sqref="B116:B1048576 B4:B5 B7:B8 B10:B114"/>
  </dataValidations>
  <pageMargins left="0.2" right="0.2" top="0.75" bottom="0.5" header="0.3" footer="0.3"/>
  <pageSetup paperSize="5" scale="95" orientation="portrait" horizontalDpi="0"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Sheet13">
    <tabColor rgb="FFFF0000"/>
  </sheetPr>
  <dimension ref="A1:O114"/>
  <sheetViews>
    <sheetView showGridLines="0" view="pageBreakPreview" zoomScale="90" zoomScaleNormal="100" zoomScaleSheetLayoutView="90" workbookViewId="0">
      <selection sqref="A1:H1"/>
    </sheetView>
  </sheetViews>
  <sheetFormatPr defaultRowHeight="15" x14ac:dyDescent="0.25"/>
  <cols>
    <col min="1" max="1" width="12.7109375" style="95" customWidth="1"/>
    <col min="2" max="2" width="17.28515625" style="98" customWidth="1"/>
    <col min="3" max="3" width="9.140625" style="36" customWidth="1"/>
    <col min="4" max="4" width="11.42578125" style="98" customWidth="1"/>
    <col min="5" max="5" width="24.42578125" style="5" customWidth="1"/>
    <col min="6" max="6" width="8" style="5" customWidth="1"/>
    <col min="7" max="7" width="9.28515625" style="4" customWidth="1"/>
    <col min="8" max="8" width="10.5703125" style="4" customWidth="1"/>
    <col min="9" max="9" width="8.85546875" hidden="1" customWidth="1"/>
    <col min="10" max="10" width="4.28515625" hidden="1" customWidth="1"/>
    <col min="11" max="11" width="5.5703125" hidden="1" customWidth="1"/>
    <col min="12" max="12" width="7.85546875" customWidth="1"/>
    <col min="13" max="13" width="3.7109375" style="4" hidden="1" customWidth="1"/>
    <col min="14" max="14" width="3.42578125" customWidth="1"/>
    <col min="15" max="15" width="3.28515625" customWidth="1"/>
  </cols>
  <sheetData>
    <row r="1" spans="1:13" x14ac:dyDescent="0.25">
      <c r="A1" s="371" t="str">
        <f>'Main Menu'!A1:F1</f>
        <v>Department of Education</v>
      </c>
      <c r="B1" s="371"/>
      <c r="C1" s="371"/>
      <c r="D1" s="371"/>
      <c r="E1" s="371"/>
      <c r="F1" s="371"/>
      <c r="G1" s="371"/>
      <c r="H1" s="371"/>
    </row>
    <row r="2" spans="1:13" x14ac:dyDescent="0.25">
      <c r="A2" s="371" t="str">
        <f>'Main Menu'!A2:F2</f>
        <v>Region X</v>
      </c>
      <c r="B2" s="371"/>
      <c r="C2" s="371"/>
      <c r="D2" s="371"/>
      <c r="E2" s="371"/>
      <c r="F2" s="371"/>
      <c r="G2" s="371"/>
      <c r="H2" s="371"/>
    </row>
    <row r="3" spans="1:13" ht="16.5" customHeight="1" x14ac:dyDescent="0.25">
      <c r="A3" s="411" t="str">
        <f>'Main Menu'!A3:F3</f>
        <v/>
      </c>
      <c r="B3" s="411"/>
      <c r="C3" s="411"/>
      <c r="D3" s="411"/>
      <c r="E3" s="411"/>
      <c r="F3" s="411"/>
      <c r="G3" s="411"/>
      <c r="H3" s="411"/>
    </row>
    <row r="4" spans="1:13" ht="9" customHeight="1" x14ac:dyDescent="0.25"/>
    <row r="5" spans="1:13" ht="16.5" customHeight="1" x14ac:dyDescent="0.25">
      <c r="A5" s="406" t="s">
        <v>651</v>
      </c>
      <c r="B5" s="406"/>
      <c r="C5" s="406"/>
      <c r="D5" s="406"/>
      <c r="E5" s="406"/>
      <c r="F5" s="406"/>
      <c r="G5" s="406"/>
      <c r="H5" s="406"/>
    </row>
    <row r="6" spans="1:13" ht="16.5" customHeight="1" x14ac:dyDescent="0.25">
      <c r="A6" s="424">
        <f ca="1">NOW()</f>
        <v>43282.382074305555</v>
      </c>
      <c r="B6" s="424"/>
      <c r="C6" s="424"/>
      <c r="D6" s="424"/>
      <c r="E6" s="424"/>
      <c r="F6" s="424"/>
      <c r="G6" s="424"/>
      <c r="H6" s="424"/>
    </row>
    <row r="7" spans="1:13" ht="31.5" customHeight="1" x14ac:dyDescent="0.25">
      <c r="A7" s="95" t="s">
        <v>258</v>
      </c>
      <c r="B7" s="407" t="str">
        <f>'Input Menu'!B8:C8</f>
        <v/>
      </c>
      <c r="C7" s="407"/>
      <c r="D7" s="407"/>
      <c r="E7" s="18" t="s">
        <v>225</v>
      </c>
      <c r="F7" s="408" t="str">
        <f>'Main Menu'!B8</f>
        <v/>
      </c>
      <c r="G7" s="408"/>
      <c r="H7" s="408"/>
      <c r="K7" t="str">
        <f>B7</f>
        <v/>
      </c>
    </row>
    <row r="8" spans="1:13" ht="19.5" customHeight="1" x14ac:dyDescent="0.25">
      <c r="A8" s="95" t="s">
        <v>626</v>
      </c>
      <c r="B8" s="421" t="str">
        <f>'Input Menu'!B7:C7</f>
        <v/>
      </c>
      <c r="C8" s="421"/>
      <c r="D8" s="421"/>
      <c r="E8" s="18" t="s">
        <v>654</v>
      </c>
      <c r="F8" s="422">
        <f>'Input Menu'!K6</f>
        <v>0</v>
      </c>
      <c r="G8" s="422"/>
      <c r="H8" s="278"/>
    </row>
    <row r="9" spans="1:13" ht="18.75" customHeight="1" x14ac:dyDescent="0.25">
      <c r="A9" s="409" t="s">
        <v>31</v>
      </c>
      <c r="B9" s="409"/>
      <c r="C9" s="409"/>
      <c r="D9" s="409"/>
      <c r="E9" s="272" t="s">
        <v>661</v>
      </c>
      <c r="F9" s="425">
        <f>'Main Menu'!O72</f>
        <v>0</v>
      </c>
      <c r="G9" s="425"/>
      <c r="H9" s="425"/>
    </row>
    <row r="10" spans="1:13" s="2" customFormat="1" ht="27" customHeight="1" x14ac:dyDescent="0.25">
      <c r="A10" s="29" t="s">
        <v>2</v>
      </c>
      <c r="B10" s="410" t="s">
        <v>13</v>
      </c>
      <c r="C10" s="410"/>
      <c r="D10" s="96"/>
      <c r="E10" s="96" t="s">
        <v>14</v>
      </c>
      <c r="F10" s="96" t="s">
        <v>633</v>
      </c>
      <c r="G10" s="96" t="s">
        <v>15</v>
      </c>
      <c r="H10" s="31" t="s">
        <v>16</v>
      </c>
      <c r="M10" s="101"/>
    </row>
    <row r="11" spans="1:13" s="2" customFormat="1" ht="2.25" customHeight="1" x14ac:dyDescent="0.25">
      <c r="A11" s="8"/>
      <c r="B11" s="9"/>
      <c r="C11" s="38"/>
      <c r="D11" s="9"/>
      <c r="E11" s="9"/>
      <c r="F11" s="14"/>
      <c r="G11" s="14"/>
      <c r="H11" s="19"/>
      <c r="M11" s="101"/>
    </row>
    <row r="12" spans="1:13" ht="30" x14ac:dyDescent="0.25">
      <c r="A12" s="396" t="s">
        <v>3</v>
      </c>
      <c r="B12" s="32" t="s">
        <v>9</v>
      </c>
      <c r="C12" s="53" t="s">
        <v>10</v>
      </c>
      <c r="D12" s="54" t="s">
        <v>68</v>
      </c>
      <c r="E12" s="402"/>
      <c r="F12" s="386" t="e">
        <f>IF(C17&gt;=10,"3",IF(C17&gt;=7,"2",IF(C17&gt;5,"1","0")))</f>
        <v>#VALUE!</v>
      </c>
      <c r="G12" s="393" t="e">
        <f>F12*0.45</f>
        <v>#VALUE!</v>
      </c>
      <c r="H12" s="393" t="e">
        <f>G12</f>
        <v>#VALUE!</v>
      </c>
    </row>
    <row r="13" spans="1:13" ht="15" hidden="1" customHeight="1" x14ac:dyDescent="0.25">
      <c r="A13" s="396"/>
      <c r="B13" s="11" t="str">
        <f>'Main Menu'!B14</f>
        <v>SY 2009-2010</v>
      </c>
      <c r="C13" s="39"/>
      <c r="D13" s="33">
        <f>'Main Menu'!D14</f>
        <v>990</v>
      </c>
      <c r="E13" s="402"/>
      <c r="F13" s="386"/>
      <c r="G13" s="394"/>
      <c r="H13" s="394"/>
    </row>
    <row r="14" spans="1:13" ht="18.75" customHeight="1" x14ac:dyDescent="0.25">
      <c r="A14" s="396"/>
      <c r="B14" s="11" t="str">
        <f>'Main Menu'!B15</f>
        <v/>
      </c>
      <c r="C14" s="40"/>
      <c r="D14" s="33" t="str">
        <f>'Main Menu'!D15</f>
        <v/>
      </c>
      <c r="E14" s="402"/>
      <c r="F14" s="386"/>
      <c r="G14" s="394"/>
      <c r="H14" s="394"/>
      <c r="K14" t="s">
        <v>17</v>
      </c>
    </row>
    <row r="15" spans="1:13" ht="20.25" customHeight="1" x14ac:dyDescent="0.25">
      <c r="A15" s="396"/>
      <c r="B15" s="11" t="str">
        <f>'Main Menu'!B16</f>
        <v/>
      </c>
      <c r="C15" s="40" t="e">
        <f>((D15-D14)/D14)*100</f>
        <v>#VALUE!</v>
      </c>
      <c r="D15" s="33" t="str">
        <f>'Main Menu'!D16</f>
        <v/>
      </c>
      <c r="E15" s="402"/>
      <c r="F15" s="386"/>
      <c r="G15" s="394"/>
      <c r="H15" s="394"/>
      <c r="K15" t="s">
        <v>18</v>
      </c>
    </row>
    <row r="16" spans="1:13" ht="19.5" customHeight="1" x14ac:dyDescent="0.25">
      <c r="A16" s="396"/>
      <c r="B16" s="11" t="str">
        <f>'Main Menu'!B17</f>
        <v/>
      </c>
      <c r="C16" s="40" t="e">
        <f>((D16-D15)/D15)*100</f>
        <v>#VALUE!</v>
      </c>
      <c r="D16" s="33" t="str">
        <f>'Main Menu'!D17</f>
        <v/>
      </c>
      <c r="E16" s="402"/>
      <c r="F16" s="386"/>
      <c r="G16" s="394"/>
      <c r="H16" s="394"/>
      <c r="K16" t="s">
        <v>19</v>
      </c>
    </row>
    <row r="17" spans="1:13" ht="32.25" customHeight="1" x14ac:dyDescent="0.25">
      <c r="A17" s="396"/>
      <c r="B17" s="97" t="s">
        <v>28</v>
      </c>
      <c r="C17" s="72" t="e">
        <f>AVERAGE(C15:C16)</f>
        <v>#VALUE!</v>
      </c>
      <c r="D17" s="13"/>
      <c r="E17" s="402"/>
      <c r="F17" s="386"/>
      <c r="G17" s="395"/>
      <c r="H17" s="395"/>
      <c r="I17" s="35"/>
      <c r="K17" t="s">
        <v>20</v>
      </c>
    </row>
    <row r="18" spans="1:13" ht="27" customHeight="1" x14ac:dyDescent="0.25">
      <c r="A18" s="396" t="s">
        <v>4</v>
      </c>
      <c r="B18" s="32" t="s">
        <v>11</v>
      </c>
      <c r="C18" s="53" t="s">
        <v>12</v>
      </c>
      <c r="D18" s="54" t="s">
        <v>631</v>
      </c>
      <c r="E18" s="397"/>
      <c r="F18" s="386" t="e">
        <f>IF(C23&lt;2,"3",IF(C23&lt;5,"2",IF(C23&lt;=5,"1","0")))</f>
        <v>#VALUE!</v>
      </c>
      <c r="G18" s="400" t="e">
        <f>F18*0.125</f>
        <v>#VALUE!</v>
      </c>
      <c r="H18" s="401" t="e">
        <f>SUM(G18:G35)</f>
        <v>#VALUE!</v>
      </c>
      <c r="K18" t="s">
        <v>21</v>
      </c>
    </row>
    <row r="19" spans="1:13" ht="15" hidden="1" customHeight="1" x14ac:dyDescent="0.25">
      <c r="A19" s="396"/>
      <c r="B19" s="11" t="str">
        <f>'Main Menu'!B20</f>
        <v>SY 2008-2009</v>
      </c>
      <c r="C19" s="39"/>
      <c r="D19" s="33">
        <f>'Main Menu'!D20</f>
        <v>0.02</v>
      </c>
      <c r="E19" s="398"/>
      <c r="F19" s="386"/>
      <c r="G19" s="400"/>
      <c r="H19" s="394"/>
      <c r="I19" s="43"/>
      <c r="J19" s="41"/>
    </row>
    <row r="20" spans="1:13" x14ac:dyDescent="0.25">
      <c r="A20" s="396"/>
      <c r="B20" s="11" t="str">
        <f>'Main Menu'!B21</f>
        <v/>
      </c>
      <c r="C20" s="40"/>
      <c r="D20" s="65" t="str">
        <f>'Main Menu'!D21</f>
        <v/>
      </c>
      <c r="E20" s="398"/>
      <c r="F20" s="386"/>
      <c r="G20" s="400"/>
      <c r="H20" s="394"/>
      <c r="I20" s="43"/>
      <c r="J20" s="40"/>
      <c r="K20" t="s">
        <v>22</v>
      </c>
    </row>
    <row r="21" spans="1:13" x14ac:dyDescent="0.25">
      <c r="A21" s="396"/>
      <c r="B21" s="11" t="str">
        <f>'Main Menu'!B22</f>
        <v/>
      </c>
      <c r="C21" s="40" t="e">
        <f>(D21-D20)</f>
        <v>#VALUE!</v>
      </c>
      <c r="D21" s="65" t="str">
        <f>'Main Menu'!D22</f>
        <v/>
      </c>
      <c r="E21" s="398"/>
      <c r="F21" s="386"/>
      <c r="G21" s="400"/>
      <c r="H21" s="394"/>
      <c r="I21" s="43"/>
      <c r="J21" s="40"/>
      <c r="K21" t="s">
        <v>23</v>
      </c>
    </row>
    <row r="22" spans="1:13" x14ac:dyDescent="0.25">
      <c r="A22" s="396"/>
      <c r="B22" s="11" t="str">
        <f>'Main Menu'!B23</f>
        <v/>
      </c>
      <c r="C22" s="40" t="e">
        <f>(D22-D21)</f>
        <v>#VALUE!</v>
      </c>
      <c r="D22" s="65" t="str">
        <f>'Main Menu'!D23</f>
        <v/>
      </c>
      <c r="E22" s="398"/>
      <c r="F22" s="386"/>
      <c r="G22" s="400"/>
      <c r="H22" s="394"/>
      <c r="I22" s="43"/>
      <c r="J22" s="40"/>
      <c r="K22" t="s">
        <v>24</v>
      </c>
    </row>
    <row r="23" spans="1:13" x14ac:dyDescent="0.25">
      <c r="A23" s="396"/>
      <c r="B23" s="97" t="s">
        <v>639</v>
      </c>
      <c r="C23" s="72" t="e">
        <f>AVERAGE(C21:C22)</f>
        <v>#VALUE!</v>
      </c>
      <c r="D23" s="66"/>
      <c r="E23" s="399"/>
      <c r="F23" s="386"/>
      <c r="G23" s="400"/>
      <c r="H23" s="394"/>
      <c r="I23" s="43"/>
      <c r="J23" s="41"/>
    </row>
    <row r="24" spans="1:13" ht="26.25" x14ac:dyDescent="0.25">
      <c r="A24" s="396"/>
      <c r="B24" s="32" t="s">
        <v>629</v>
      </c>
      <c r="C24" s="53" t="s">
        <v>12</v>
      </c>
      <c r="D24" s="53" t="s">
        <v>630</v>
      </c>
      <c r="E24" s="402"/>
      <c r="F24" s="386" t="e">
        <f>IF(C29&lt;2,"3",IF(C29&lt;5,"2",IF(C29&lt;=5,"1","0")))</f>
        <v>#VALUE!</v>
      </c>
      <c r="G24" s="400" t="e">
        <f>F24*0.125</f>
        <v>#VALUE!</v>
      </c>
      <c r="H24" s="394"/>
      <c r="K24" t="s">
        <v>25</v>
      </c>
    </row>
    <row r="25" spans="1:13" ht="15" hidden="1" customHeight="1" x14ac:dyDescent="0.25">
      <c r="A25" s="396"/>
      <c r="B25" s="11" t="str">
        <f>'Main Menu'!B26</f>
        <v>SY 2008-2009</v>
      </c>
      <c r="C25" s="39"/>
      <c r="D25" s="39">
        <f>'Main Menu'!D26</f>
        <v>65</v>
      </c>
      <c r="E25" s="402"/>
      <c r="F25" s="386"/>
      <c r="G25" s="400"/>
      <c r="H25" s="394"/>
    </row>
    <row r="26" spans="1:13" x14ac:dyDescent="0.25">
      <c r="A26" s="396"/>
      <c r="B26" s="11" t="str">
        <f>'Main Menu'!B27</f>
        <v/>
      </c>
      <c r="C26" s="40"/>
      <c r="D26" s="63" t="str">
        <f>'Main Menu'!D27</f>
        <v/>
      </c>
      <c r="E26" s="402"/>
      <c r="F26" s="386"/>
      <c r="G26" s="400"/>
      <c r="H26" s="394"/>
      <c r="K26" t="s">
        <v>26</v>
      </c>
    </row>
    <row r="27" spans="1:13" x14ac:dyDescent="0.25">
      <c r="A27" s="396"/>
      <c r="B27" s="11" t="str">
        <f>'Main Menu'!B28</f>
        <v/>
      </c>
      <c r="C27" s="40" t="e">
        <f>(D27-D26)</f>
        <v>#VALUE!</v>
      </c>
      <c r="D27" s="63" t="str">
        <f>'Main Menu'!D28</f>
        <v/>
      </c>
      <c r="E27" s="402"/>
      <c r="F27" s="386"/>
      <c r="G27" s="400"/>
      <c r="H27" s="394"/>
      <c r="K27" t="s">
        <v>27</v>
      </c>
    </row>
    <row r="28" spans="1:13" x14ac:dyDescent="0.25">
      <c r="A28" s="396"/>
      <c r="B28" s="11" t="str">
        <f>'Main Menu'!B29</f>
        <v/>
      </c>
      <c r="C28" s="40" t="e">
        <f>(D28-D27)</f>
        <v>#VALUE!</v>
      </c>
      <c r="D28" s="63" t="str">
        <f>'Main Menu'!D29</f>
        <v/>
      </c>
      <c r="E28" s="402"/>
      <c r="F28" s="386"/>
      <c r="G28" s="400"/>
      <c r="H28" s="394"/>
    </row>
    <row r="29" spans="1:13" x14ac:dyDescent="0.25">
      <c r="A29" s="396"/>
      <c r="B29" s="97" t="s">
        <v>639</v>
      </c>
      <c r="C29" s="72" t="e">
        <f>AVERAGE(C27:C28)</f>
        <v>#VALUE!</v>
      </c>
      <c r="D29" s="40"/>
      <c r="E29" s="402"/>
      <c r="F29" s="386"/>
      <c r="G29" s="400"/>
      <c r="H29" s="394"/>
    </row>
    <row r="30" spans="1:13" hidden="1" x14ac:dyDescent="0.25">
      <c r="A30" s="396"/>
      <c r="B30" s="32"/>
      <c r="C30" s="53"/>
      <c r="D30" s="53"/>
      <c r="E30" s="402"/>
      <c r="F30" s="403"/>
      <c r="G30" s="400"/>
      <c r="H30" s="394"/>
    </row>
    <row r="31" spans="1:13" hidden="1" x14ac:dyDescent="0.25">
      <c r="A31" s="396"/>
      <c r="B31" s="11"/>
      <c r="C31" s="39"/>
      <c r="D31" s="39"/>
      <c r="E31" s="402"/>
      <c r="F31" s="404"/>
      <c r="G31" s="400"/>
      <c r="H31" s="394"/>
    </row>
    <row r="32" spans="1:13" hidden="1" x14ac:dyDescent="0.25">
      <c r="A32" s="396"/>
      <c r="B32" s="11"/>
      <c r="C32" s="40"/>
      <c r="D32" s="63"/>
      <c r="E32" s="402"/>
      <c r="F32" s="404"/>
      <c r="G32" s="400"/>
      <c r="H32" s="394"/>
      <c r="M32" s="4" t="str">
        <f>IF(D32&gt;=95,"3","0")</f>
        <v>0</v>
      </c>
    </row>
    <row r="33" spans="1:13" hidden="1" x14ac:dyDescent="0.25">
      <c r="A33" s="396"/>
      <c r="B33" s="11"/>
      <c r="C33" s="40"/>
      <c r="D33" s="63"/>
      <c r="E33" s="402"/>
      <c r="F33" s="404"/>
      <c r="G33" s="400"/>
      <c r="H33" s="394"/>
      <c r="M33" s="4" t="str">
        <f>IF(D33&gt;=95,"3","0")</f>
        <v>0</v>
      </c>
    </row>
    <row r="34" spans="1:13" hidden="1" x14ac:dyDescent="0.25">
      <c r="A34" s="396"/>
      <c r="B34" s="11"/>
      <c r="C34" s="40"/>
      <c r="D34" s="63"/>
      <c r="E34" s="402"/>
      <c r="F34" s="404"/>
      <c r="G34" s="400"/>
      <c r="H34" s="394"/>
      <c r="M34" s="4" t="str">
        <f>IF(D34&gt;=95,"3","0")</f>
        <v>0</v>
      </c>
    </row>
    <row r="35" spans="1:13" hidden="1" x14ac:dyDescent="0.25">
      <c r="A35" s="396"/>
      <c r="B35" s="97"/>
      <c r="C35" s="72"/>
      <c r="D35" s="40"/>
      <c r="E35" s="402"/>
      <c r="F35" s="405"/>
      <c r="G35" s="400"/>
      <c r="H35" s="395"/>
      <c r="M35" s="4">
        <f>(M32+M33+M34)/3</f>
        <v>0</v>
      </c>
    </row>
    <row r="36" spans="1:13" ht="36" customHeight="1" x14ac:dyDescent="0.25">
      <c r="A36" s="396" t="s">
        <v>8</v>
      </c>
      <c r="B36" s="32" t="s">
        <v>7</v>
      </c>
      <c r="C36" s="64" t="s">
        <v>10</v>
      </c>
      <c r="D36" s="64" t="s">
        <v>7</v>
      </c>
      <c r="E36" s="402"/>
      <c r="F36" s="403" t="e">
        <f>IF(C41&gt;=7,"3",IF(C41&gt;=5,"2",IF(C41&gt;=2,"1","0")))</f>
        <v>#VALUE!</v>
      </c>
      <c r="G36" s="393" t="e">
        <f>F36*0.3</f>
        <v>#VALUE!</v>
      </c>
      <c r="H36" s="393" t="e">
        <f>G36</f>
        <v>#VALUE!</v>
      </c>
    </row>
    <row r="37" spans="1:13" hidden="1" x14ac:dyDescent="0.25">
      <c r="A37" s="396"/>
      <c r="B37" s="11" t="str">
        <f>'Main Menu'!B38</f>
        <v>SY 2008-2009</v>
      </c>
      <c r="C37" s="63"/>
      <c r="D37" s="63">
        <f>'Main Menu'!D38</f>
        <v>56</v>
      </c>
      <c r="E37" s="402"/>
      <c r="F37" s="404"/>
      <c r="G37" s="394"/>
      <c r="H37" s="394"/>
    </row>
    <row r="38" spans="1:13" ht="25.5" customHeight="1" x14ac:dyDescent="0.25">
      <c r="A38" s="396"/>
      <c r="B38" s="11" t="str">
        <f>'Main Menu'!B39</f>
        <v/>
      </c>
      <c r="C38" s="40"/>
      <c r="D38" s="63" t="str">
        <f>'Main Menu'!D39</f>
        <v/>
      </c>
      <c r="E38" s="402"/>
      <c r="F38" s="404"/>
      <c r="G38" s="394"/>
      <c r="H38" s="394"/>
    </row>
    <row r="39" spans="1:13" ht="27.75" customHeight="1" x14ac:dyDescent="0.25">
      <c r="A39" s="396"/>
      <c r="B39" s="11" t="str">
        <f>'Main Menu'!B40</f>
        <v/>
      </c>
      <c r="C39" s="40" t="e">
        <f>((D39-D38))</f>
        <v>#VALUE!</v>
      </c>
      <c r="D39" s="63" t="str">
        <f>'Main Menu'!D40</f>
        <v/>
      </c>
      <c r="E39" s="402"/>
      <c r="F39" s="404"/>
      <c r="G39" s="394"/>
      <c r="H39" s="394"/>
    </row>
    <row r="40" spans="1:13" ht="25.5" customHeight="1" x14ac:dyDescent="0.25">
      <c r="A40" s="396"/>
      <c r="B40" s="11" t="str">
        <f>'Main Menu'!B41</f>
        <v/>
      </c>
      <c r="C40" s="40" t="e">
        <f>((D40-D39))</f>
        <v>#VALUE!</v>
      </c>
      <c r="D40" s="63" t="str">
        <f>'Main Menu'!D41</f>
        <v/>
      </c>
      <c r="E40" s="402"/>
      <c r="F40" s="404"/>
      <c r="G40" s="394"/>
      <c r="H40" s="394"/>
    </row>
    <row r="41" spans="1:13" ht="25.5" customHeight="1" x14ac:dyDescent="0.25">
      <c r="A41" s="396"/>
      <c r="B41" s="97" t="s">
        <v>28</v>
      </c>
      <c r="C41" s="72" t="e">
        <f>AVERAGE(C39:C40)</f>
        <v>#VALUE!</v>
      </c>
      <c r="D41" s="40"/>
      <c r="E41" s="402"/>
      <c r="F41" s="405"/>
      <c r="G41" s="395"/>
      <c r="H41" s="395"/>
    </row>
    <row r="42" spans="1:13" ht="13.5" customHeight="1" x14ac:dyDescent="0.25">
      <c r="A42" s="389" t="s">
        <v>32</v>
      </c>
      <c r="B42" s="390"/>
      <c r="C42" s="390"/>
      <c r="D42" s="390"/>
      <c r="E42" s="391"/>
      <c r="F42" s="25"/>
      <c r="G42" s="24"/>
      <c r="H42" s="23" t="e">
        <f>SUM(H12:H41)</f>
        <v>#VALUE!</v>
      </c>
    </row>
    <row r="43" spans="1:13" ht="8.25" customHeight="1" x14ac:dyDescent="0.25">
      <c r="A43" s="20"/>
      <c r="C43" s="42"/>
      <c r="D43" s="26"/>
    </row>
    <row r="44" spans="1:13" ht="13.5" customHeight="1" x14ac:dyDescent="0.25">
      <c r="A44" s="392" t="s">
        <v>43</v>
      </c>
      <c r="B44" s="392"/>
      <c r="C44" s="392"/>
      <c r="D44" s="392"/>
      <c r="E44" s="392"/>
      <c r="F44" s="392"/>
      <c r="G44" s="392"/>
      <c r="H44" s="392"/>
    </row>
    <row r="45" spans="1:13" ht="22.5" customHeight="1" x14ac:dyDescent="0.25">
      <c r="A45" s="359" t="s">
        <v>44</v>
      </c>
      <c r="B45" s="359"/>
      <c r="C45" s="359"/>
      <c r="D45" s="359"/>
      <c r="E45" s="359"/>
      <c r="F45" s="359"/>
      <c r="G45" s="359"/>
      <c r="H45" s="359"/>
    </row>
    <row r="46" spans="1:13" ht="26.25" customHeight="1" x14ac:dyDescent="0.25">
      <c r="A46" s="377" t="s">
        <v>45</v>
      </c>
      <c r="B46" s="377"/>
      <c r="C46" s="378" t="s">
        <v>51</v>
      </c>
      <c r="D46" s="379"/>
      <c r="E46" s="377" t="s">
        <v>52</v>
      </c>
      <c r="F46" s="377"/>
      <c r="G46" s="381" t="s">
        <v>16</v>
      </c>
      <c r="H46" s="382"/>
    </row>
    <row r="47" spans="1:13" x14ac:dyDescent="0.25">
      <c r="A47" s="373" t="s">
        <v>46</v>
      </c>
      <c r="B47" s="373"/>
      <c r="C47" s="374">
        <v>0.3</v>
      </c>
      <c r="D47" s="375"/>
      <c r="E47" s="376">
        <f>'Document Analysis, Obs. Discuss'!AP71</f>
        <v>0.6</v>
      </c>
      <c r="F47" s="386"/>
      <c r="G47" s="387">
        <f>E47*0.3</f>
        <v>0.18</v>
      </c>
      <c r="H47" s="388"/>
    </row>
    <row r="48" spans="1:13" x14ac:dyDescent="0.25">
      <c r="A48" s="373" t="s">
        <v>47</v>
      </c>
      <c r="B48" s="373"/>
      <c r="C48" s="374">
        <v>0.3</v>
      </c>
      <c r="D48" s="375"/>
      <c r="E48" s="376">
        <f>'Document Analysis, Obs. Discuss'!AP72</f>
        <v>0</v>
      </c>
      <c r="F48" s="386"/>
      <c r="G48" s="387">
        <f>E48*0.3</f>
        <v>0</v>
      </c>
      <c r="H48" s="388"/>
    </row>
    <row r="49" spans="1:13" x14ac:dyDescent="0.25">
      <c r="A49" s="373" t="s">
        <v>48</v>
      </c>
      <c r="B49" s="373"/>
      <c r="C49" s="374">
        <v>0.25</v>
      </c>
      <c r="D49" s="375"/>
      <c r="E49" s="376">
        <f>'Document Analysis, Obs. Discuss'!AP73</f>
        <v>0</v>
      </c>
      <c r="F49" s="386"/>
      <c r="G49" s="387">
        <f>E49*0.25</f>
        <v>0</v>
      </c>
      <c r="H49" s="388"/>
    </row>
    <row r="50" spans="1:13" x14ac:dyDescent="0.25">
      <c r="A50" s="373" t="s">
        <v>49</v>
      </c>
      <c r="B50" s="373"/>
      <c r="C50" s="374">
        <v>0.15</v>
      </c>
      <c r="D50" s="375"/>
      <c r="E50" s="376">
        <f>'Document Analysis, Obs. Discuss'!AP74</f>
        <v>0</v>
      </c>
      <c r="F50" s="386"/>
      <c r="G50" s="387">
        <f>E50*0.15</f>
        <v>0</v>
      </c>
      <c r="H50" s="388"/>
    </row>
    <row r="51" spans="1:13" x14ac:dyDescent="0.25">
      <c r="A51" s="261" t="s">
        <v>50</v>
      </c>
      <c r="B51" s="262"/>
      <c r="C51" s="417">
        <v>1</v>
      </c>
      <c r="D51" s="356"/>
      <c r="E51" s="262"/>
      <c r="F51" s="263"/>
      <c r="G51" s="357">
        <f>SUM(G47:G50)</f>
        <v>0.18</v>
      </c>
      <c r="H51" s="358"/>
    </row>
    <row r="52" spans="1:13" s="50" customFormat="1" ht="12.75" customHeight="1" x14ac:dyDescent="0.25">
      <c r="A52" s="52" t="s">
        <v>33</v>
      </c>
      <c r="B52" s="45"/>
      <c r="C52" s="46" t="s">
        <v>34</v>
      </c>
      <c r="D52" s="47"/>
      <c r="E52" s="48"/>
      <c r="F52" s="48"/>
      <c r="G52" s="49"/>
      <c r="H52" s="49"/>
      <c r="M52" s="49"/>
    </row>
    <row r="53" spans="1:13" s="50" customFormat="1" ht="12.75" customHeight="1" x14ac:dyDescent="0.25">
      <c r="A53" s="51"/>
      <c r="B53" s="45"/>
      <c r="C53" s="46" t="s">
        <v>35</v>
      </c>
      <c r="D53" s="47"/>
      <c r="E53" s="48"/>
      <c r="F53" s="48"/>
      <c r="G53" s="49"/>
      <c r="H53" s="49"/>
      <c r="M53" s="49"/>
    </row>
    <row r="54" spans="1:13" s="50" customFormat="1" ht="12.75" customHeight="1" x14ac:dyDescent="0.25">
      <c r="A54" s="51"/>
      <c r="B54" s="45"/>
      <c r="C54" s="46" t="s">
        <v>36</v>
      </c>
      <c r="D54" s="47"/>
      <c r="E54" s="48"/>
      <c r="F54" s="48"/>
      <c r="G54" s="49"/>
      <c r="H54" s="49"/>
      <c r="M54" s="49"/>
    </row>
    <row r="55" spans="1:13" ht="15.75" customHeight="1" x14ac:dyDescent="0.25">
      <c r="A55" s="21" t="s">
        <v>37</v>
      </c>
      <c r="B55" s="383" t="s">
        <v>38</v>
      </c>
      <c r="C55" s="384"/>
      <c r="D55" s="385"/>
      <c r="E55" s="383" t="s">
        <v>39</v>
      </c>
      <c r="F55" s="385"/>
    </row>
    <row r="56" spans="1:13" x14ac:dyDescent="0.25">
      <c r="B56" s="360" t="s">
        <v>40</v>
      </c>
      <c r="C56" s="361"/>
      <c r="D56" s="362"/>
      <c r="E56" s="360" t="s">
        <v>34</v>
      </c>
      <c r="F56" s="362"/>
    </row>
    <row r="57" spans="1:13" x14ac:dyDescent="0.25">
      <c r="B57" s="360" t="s">
        <v>41</v>
      </c>
      <c r="C57" s="361"/>
      <c r="D57" s="362"/>
      <c r="E57" s="360" t="s">
        <v>35</v>
      </c>
      <c r="F57" s="362"/>
    </row>
    <row r="58" spans="1:13" x14ac:dyDescent="0.25">
      <c r="B58" s="360" t="s">
        <v>42</v>
      </c>
      <c r="C58" s="361"/>
      <c r="D58" s="362"/>
      <c r="E58" s="360" t="s">
        <v>36</v>
      </c>
      <c r="F58" s="362"/>
    </row>
    <row r="59" spans="1:13" x14ac:dyDescent="0.25">
      <c r="B59" s="44"/>
      <c r="C59" s="44"/>
      <c r="D59" s="44"/>
      <c r="E59" s="44"/>
      <c r="F59" s="44"/>
    </row>
    <row r="60" spans="1:13" x14ac:dyDescent="0.25">
      <c r="B60" s="44"/>
      <c r="C60" s="44"/>
      <c r="D60" s="44"/>
      <c r="E60" s="44"/>
      <c r="F60" s="44"/>
    </row>
    <row r="61" spans="1:13" x14ac:dyDescent="0.25">
      <c r="B61" s="44"/>
      <c r="C61" s="44"/>
      <c r="D61" s="44"/>
      <c r="E61" s="44"/>
      <c r="F61" s="44"/>
    </row>
    <row r="62" spans="1:13" x14ac:dyDescent="0.25">
      <c r="B62" s="44"/>
      <c r="C62" s="44"/>
      <c r="D62" s="44"/>
      <c r="E62" s="44"/>
      <c r="F62" s="44"/>
    </row>
    <row r="63" spans="1:13" x14ac:dyDescent="0.25">
      <c r="B63" s="44"/>
      <c r="C63" s="44"/>
      <c r="D63" s="44"/>
      <c r="E63" s="44"/>
      <c r="F63" s="44"/>
    </row>
    <row r="64" spans="1:13" x14ac:dyDescent="0.25">
      <c r="B64" s="44"/>
      <c r="C64" s="44"/>
      <c r="D64" s="44"/>
      <c r="E64" s="44"/>
      <c r="F64" s="44"/>
    </row>
    <row r="66" spans="1:15" ht="19.5" customHeight="1" x14ac:dyDescent="0.25">
      <c r="A66" s="359" t="s">
        <v>53</v>
      </c>
      <c r="B66" s="359"/>
      <c r="C66" s="359"/>
      <c r="D66" s="359"/>
      <c r="E66" s="359"/>
      <c r="F66" s="359"/>
      <c r="G66" s="359"/>
      <c r="H66" s="359"/>
    </row>
    <row r="67" spans="1:15" ht="30" customHeight="1" x14ac:dyDescent="0.25">
      <c r="A67" s="377" t="s">
        <v>54</v>
      </c>
      <c r="B67" s="377"/>
      <c r="C67" s="378" t="s">
        <v>51</v>
      </c>
      <c r="D67" s="379"/>
      <c r="E67" s="377" t="s">
        <v>15</v>
      </c>
      <c r="F67" s="377"/>
      <c r="G67" s="381" t="s">
        <v>16</v>
      </c>
      <c r="H67" s="382"/>
    </row>
    <row r="68" spans="1:15" x14ac:dyDescent="0.25">
      <c r="A68" s="373" t="s">
        <v>55</v>
      </c>
      <c r="B68" s="373"/>
      <c r="C68" s="374">
        <v>0.6</v>
      </c>
      <c r="D68" s="375"/>
      <c r="E68" s="376" t="e">
        <f>H42</f>
        <v>#VALUE!</v>
      </c>
      <c r="F68" s="376"/>
      <c r="G68" s="365" t="e">
        <f>C68*E68</f>
        <v>#VALUE!</v>
      </c>
      <c r="H68" s="366"/>
      <c r="N68" t="s">
        <v>180</v>
      </c>
      <c r="O68" s="43" t="e">
        <f>E68</f>
        <v>#VALUE!</v>
      </c>
    </row>
    <row r="69" spans="1:15" x14ac:dyDescent="0.25">
      <c r="A69" s="373" t="s">
        <v>57</v>
      </c>
      <c r="B69" s="373"/>
      <c r="C69" s="374">
        <v>0.4</v>
      </c>
      <c r="D69" s="375"/>
      <c r="E69" s="380">
        <f>G51</f>
        <v>0.18</v>
      </c>
      <c r="F69" s="380"/>
      <c r="G69" s="365">
        <f>C69*E69</f>
        <v>7.1999999999999995E-2</v>
      </c>
      <c r="H69" s="366"/>
      <c r="N69" t="s">
        <v>181</v>
      </c>
      <c r="O69" s="43">
        <f>E69</f>
        <v>0.18</v>
      </c>
    </row>
    <row r="70" spans="1:15" x14ac:dyDescent="0.25">
      <c r="A70" s="261" t="s">
        <v>56</v>
      </c>
      <c r="B70" s="262"/>
      <c r="C70" s="417">
        <v>1</v>
      </c>
      <c r="D70" s="356"/>
      <c r="E70" s="262"/>
      <c r="F70" s="263"/>
      <c r="G70" s="357" t="e">
        <f>SUM(G68:G69)</f>
        <v>#VALUE!</v>
      </c>
      <c r="H70" s="358"/>
      <c r="N70" t="s">
        <v>182</v>
      </c>
      <c r="O70" s="43" t="e">
        <f>G70</f>
        <v>#VALUE!</v>
      </c>
    </row>
    <row r="71" spans="1:15" ht="9.75" customHeight="1" x14ac:dyDescent="0.25"/>
    <row r="72" spans="1:15" ht="6" customHeight="1" x14ac:dyDescent="0.25">
      <c r="A72" s="28"/>
    </row>
    <row r="73" spans="1:15" hidden="1" x14ac:dyDescent="0.25">
      <c r="B73" s="27"/>
    </row>
    <row r="74" spans="1:15" hidden="1" x14ac:dyDescent="0.25">
      <c r="B74" s="27"/>
    </row>
    <row r="75" spans="1:15" hidden="1" x14ac:dyDescent="0.25">
      <c r="B75" s="27"/>
    </row>
    <row r="76" spans="1:15" hidden="1" x14ac:dyDescent="0.25"/>
    <row r="77" spans="1:15" ht="19.5" customHeight="1" x14ac:dyDescent="0.25">
      <c r="A77" s="359" t="s">
        <v>61</v>
      </c>
      <c r="B77" s="359"/>
      <c r="C77" s="359"/>
      <c r="D77" s="359"/>
      <c r="E77" s="359"/>
      <c r="F77" s="359"/>
      <c r="G77" s="359"/>
      <c r="H77" s="359"/>
    </row>
    <row r="78" spans="1:15" ht="15.75" customHeight="1" x14ac:dyDescent="0.25">
      <c r="B78" s="367" t="s">
        <v>38</v>
      </c>
      <c r="C78" s="368"/>
      <c r="D78" s="369"/>
      <c r="E78" s="370" t="s">
        <v>39</v>
      </c>
      <c r="F78" s="370"/>
      <c r="G78" s="370" t="s">
        <v>647</v>
      </c>
      <c r="H78" s="370"/>
    </row>
    <row r="79" spans="1:15" x14ac:dyDescent="0.25">
      <c r="B79" s="360" t="s">
        <v>40</v>
      </c>
      <c r="C79" s="361"/>
      <c r="D79" s="362"/>
      <c r="E79" s="363" t="s">
        <v>62</v>
      </c>
      <c r="F79" s="363"/>
      <c r="G79" s="363" t="s">
        <v>648</v>
      </c>
      <c r="H79" s="363"/>
    </row>
    <row r="80" spans="1:15" x14ac:dyDescent="0.25">
      <c r="B80" s="360" t="s">
        <v>41</v>
      </c>
      <c r="C80" s="361"/>
      <c r="D80" s="362"/>
      <c r="E80" s="363" t="s">
        <v>63</v>
      </c>
      <c r="F80" s="363"/>
      <c r="G80" s="363" t="s">
        <v>649</v>
      </c>
      <c r="H80" s="363"/>
    </row>
    <row r="81" spans="2:8" x14ac:dyDescent="0.25">
      <c r="B81" s="360" t="s">
        <v>42</v>
      </c>
      <c r="C81" s="361"/>
      <c r="D81" s="362"/>
      <c r="E81" s="363" t="s">
        <v>64</v>
      </c>
      <c r="F81" s="363"/>
      <c r="G81" s="363" t="s">
        <v>650</v>
      </c>
      <c r="H81" s="363"/>
    </row>
    <row r="82" spans="2:8" x14ac:dyDescent="0.25">
      <c r="B82" s="44"/>
      <c r="C82" s="44"/>
      <c r="D82" s="44"/>
      <c r="E82" s="44"/>
      <c r="F82" s="44"/>
    </row>
    <row r="83" spans="2:8" ht="15" customHeight="1" x14ac:dyDescent="0.25">
      <c r="B83" s="414"/>
      <c r="C83" s="414"/>
      <c r="D83" s="414"/>
      <c r="E83" s="414"/>
      <c r="F83" s="414"/>
      <c r="G83" s="414"/>
      <c r="H83" s="414"/>
    </row>
    <row r="84" spans="2:8" x14ac:dyDescent="0.25">
      <c r="B84" s="414"/>
      <c r="C84" s="414"/>
      <c r="D84" s="414"/>
      <c r="E84" s="414"/>
      <c r="F84" s="414"/>
      <c r="G84" s="414"/>
      <c r="H84" s="414"/>
    </row>
    <row r="85" spans="2:8" x14ac:dyDescent="0.25">
      <c r="B85" s="414"/>
      <c r="C85" s="414"/>
      <c r="D85" s="414"/>
      <c r="E85" s="414"/>
      <c r="F85" s="414"/>
      <c r="G85" s="414"/>
      <c r="H85" s="414"/>
    </row>
    <row r="86" spans="2:8" x14ac:dyDescent="0.25">
      <c r="B86" s="414"/>
      <c r="C86" s="414"/>
      <c r="D86" s="414"/>
      <c r="E86" s="414"/>
      <c r="F86" s="414"/>
      <c r="G86" s="414"/>
      <c r="H86" s="414"/>
    </row>
    <row r="87" spans="2:8" x14ac:dyDescent="0.25">
      <c r="B87" s="61"/>
      <c r="C87" s="61"/>
      <c r="D87" s="61"/>
      <c r="E87" s="61"/>
      <c r="F87" s="61"/>
      <c r="G87" s="61"/>
      <c r="H87" s="61"/>
    </row>
    <row r="88" spans="2:8" x14ac:dyDescent="0.25">
      <c r="B88" s="61"/>
      <c r="C88" s="61"/>
      <c r="D88" s="61"/>
      <c r="E88" s="61"/>
      <c r="F88" s="61"/>
      <c r="G88" s="61"/>
      <c r="H88" s="61"/>
    </row>
    <row r="89" spans="2:8" x14ac:dyDescent="0.25">
      <c r="B89" s="61"/>
      <c r="C89" s="61"/>
      <c r="D89" s="61"/>
      <c r="E89" s="61"/>
      <c r="F89" s="61"/>
      <c r="G89" s="61"/>
      <c r="H89" s="61"/>
    </row>
    <row r="90" spans="2:8" x14ac:dyDescent="0.25">
      <c r="B90" s="61"/>
      <c r="C90" s="61"/>
      <c r="D90" s="61"/>
      <c r="E90" s="61"/>
      <c r="F90" s="61"/>
      <c r="G90" s="61"/>
      <c r="H90" s="61"/>
    </row>
    <row r="91" spans="2:8" x14ac:dyDescent="0.25">
      <c r="B91" s="61"/>
      <c r="C91" s="61"/>
      <c r="D91" s="61"/>
      <c r="E91" s="61"/>
      <c r="F91" s="61"/>
      <c r="G91" s="61"/>
      <c r="H91" s="61"/>
    </row>
    <row r="92" spans="2:8" x14ac:dyDescent="0.25">
      <c r="B92" s="61"/>
      <c r="C92" s="61"/>
      <c r="D92" s="61"/>
      <c r="E92" s="61"/>
      <c r="F92" s="61"/>
      <c r="G92" s="61"/>
      <c r="H92" s="61"/>
    </row>
    <row r="93" spans="2:8" x14ac:dyDescent="0.25">
      <c r="B93" s="61"/>
      <c r="C93" s="61"/>
      <c r="D93" s="61"/>
      <c r="E93" s="61"/>
      <c r="F93" s="61"/>
      <c r="G93" s="61"/>
      <c r="H93" s="61"/>
    </row>
    <row r="94" spans="2:8" x14ac:dyDescent="0.25">
      <c r="B94" s="61"/>
      <c r="C94" s="61"/>
      <c r="D94" s="61"/>
      <c r="E94" s="61"/>
      <c r="F94" s="61"/>
      <c r="G94" s="61"/>
      <c r="H94" s="61"/>
    </row>
    <row r="95" spans="2:8" ht="10.5" customHeight="1" x14ac:dyDescent="0.25">
      <c r="B95" s="61"/>
      <c r="C95" s="61"/>
      <c r="D95" s="61"/>
      <c r="E95" s="61"/>
      <c r="F95" s="61"/>
      <c r="G95" s="61"/>
      <c r="H95" s="61"/>
    </row>
    <row r="96" spans="2:8" ht="3.75" hidden="1" customHeight="1" x14ac:dyDescent="0.25">
      <c r="B96" s="61"/>
      <c r="C96" s="61"/>
      <c r="D96" s="61"/>
      <c r="E96" s="61"/>
      <c r="F96" s="61"/>
      <c r="G96" s="61"/>
      <c r="H96" s="61"/>
    </row>
    <row r="97" spans="1:8" hidden="1" x14ac:dyDescent="0.25">
      <c r="B97" s="61"/>
      <c r="C97" s="61"/>
      <c r="D97" s="61"/>
      <c r="E97" s="61"/>
      <c r="F97" s="61"/>
      <c r="G97" s="61"/>
      <c r="H97" s="61"/>
    </row>
    <row r="98" spans="1:8" hidden="1" x14ac:dyDescent="0.25">
      <c r="B98" s="61"/>
      <c r="C98" s="61"/>
      <c r="D98" s="61"/>
      <c r="E98" s="61"/>
      <c r="F98" s="61"/>
      <c r="G98" s="61"/>
      <c r="H98" s="61"/>
    </row>
    <row r="99" spans="1:8" x14ac:dyDescent="0.25">
      <c r="B99" s="61"/>
      <c r="C99" s="61"/>
      <c r="D99" s="61"/>
      <c r="E99" s="61"/>
      <c r="F99" s="61"/>
      <c r="G99" s="61"/>
      <c r="H99" s="61"/>
    </row>
    <row r="100" spans="1:8" ht="105" customHeight="1" x14ac:dyDescent="0.25">
      <c r="A100" s="249" t="s">
        <v>72</v>
      </c>
      <c r="B100" s="414" t="e">
        <f>IF(G70&lt;1.5,"Developing level- Structures and mechanisms with acceptable level and extent of community participation and impact on learning outcomes.",IF(G70&lt;2.5,"Maturing level - Introducing and sustaining continuous improvement process that integrates wider community participation and improve sinificantly performance and learning outcomes.",IF(G70&lt;3,"Advanced level - Ensuring the production of intended outputs/outcomes and meeting all standards of a system fully integrated in the local community and is self-renewing and self-sustaining.","")))</f>
        <v>#VALUE!</v>
      </c>
      <c r="C100" s="414"/>
      <c r="D100" s="414"/>
      <c r="E100" s="414"/>
      <c r="F100" s="414"/>
      <c r="G100" s="414"/>
      <c r="H100" s="414"/>
    </row>
    <row r="101" spans="1:8" ht="83.25" customHeight="1" x14ac:dyDescent="0.25">
      <c r="A101" s="249" t="s">
        <v>646</v>
      </c>
      <c r="B101" s="423">
        <f>'Main Menu'!B56:H56</f>
        <v>0</v>
      </c>
      <c r="C101" s="423"/>
      <c r="D101" s="423"/>
      <c r="E101" s="423"/>
      <c r="F101" s="423"/>
      <c r="G101" s="423"/>
      <c r="H101" s="423"/>
    </row>
    <row r="102" spans="1:8" x14ac:dyDescent="0.25">
      <c r="A102" s="22" t="s">
        <v>65</v>
      </c>
    </row>
    <row r="103" spans="1:8" x14ac:dyDescent="0.25">
      <c r="B103" s="353">
        <f>'Input Menu'!B51</f>
        <v>0</v>
      </c>
      <c r="C103" s="353"/>
      <c r="D103" s="99"/>
      <c r="E103" s="353">
        <f>'Input Menu'!B52</f>
        <v>0</v>
      </c>
      <c r="F103" s="353"/>
    </row>
    <row r="104" spans="1:8" x14ac:dyDescent="0.25">
      <c r="B104" s="351" t="s">
        <v>67</v>
      </c>
      <c r="C104" s="351"/>
      <c r="E104" s="351" t="s">
        <v>67</v>
      </c>
      <c r="F104" s="351"/>
    </row>
    <row r="107" spans="1:8" x14ac:dyDescent="0.25">
      <c r="B107" s="351">
        <f>'Input Menu'!B53</f>
        <v>0</v>
      </c>
      <c r="C107" s="351"/>
      <c r="E107" s="413">
        <f>'Input Menu'!B54</f>
        <v>0</v>
      </c>
      <c r="F107" s="413"/>
    </row>
    <row r="108" spans="1:8" x14ac:dyDescent="0.25">
      <c r="B108" s="351" t="s">
        <v>67</v>
      </c>
      <c r="C108" s="351"/>
      <c r="E108" s="351" t="s">
        <v>67</v>
      </c>
      <c r="F108" s="351"/>
    </row>
    <row r="109" spans="1:8" x14ac:dyDescent="0.25">
      <c r="E109" s="98"/>
      <c r="F109" s="98"/>
    </row>
    <row r="112" spans="1:8" x14ac:dyDescent="0.25">
      <c r="B112" s="351">
        <f>'Input Menu'!B50</f>
        <v>0</v>
      </c>
      <c r="C112" s="351"/>
      <c r="D112" s="351"/>
      <c r="E112" s="351"/>
      <c r="F112" s="351"/>
    </row>
    <row r="113" spans="1:6" x14ac:dyDescent="0.25">
      <c r="B113" s="351" t="s">
        <v>66</v>
      </c>
      <c r="C113" s="351"/>
      <c r="D113" s="351"/>
      <c r="E113" s="351"/>
      <c r="F113" s="351"/>
    </row>
    <row r="114" spans="1:6" ht="60" customHeight="1" x14ac:dyDescent="0.25">
      <c r="A114" s="102" t="str">
        <f>'Main Menu'!A50</f>
        <v>Option1: ER, DR, RR, NAT1</v>
      </c>
      <c r="B114" s="102"/>
      <c r="C114" s="102"/>
    </row>
  </sheetData>
  <sheetProtection password="E89B" sheet="1" objects="1" scenarios="1"/>
  <protectedRanges>
    <protectedRange sqref="E103 B103 B107 E107 B112" name="Range1"/>
  </protectedRanges>
  <customSheetViews>
    <customSheetView guid="{4A908606-4657-4E94-A24A-D00115F5FBC8}" scale="110" showPageBreaks="1" showGridLines="0" printArea="1" hiddenRows="1" hiddenColumns="1" view="pageBreakPreview">
      <selection sqref="A1:H1"/>
      <pageMargins left="0.45" right="0.45" top="1" bottom="1" header="0.3" footer="0.3"/>
      <pageSetup paperSize="5" scale="95" orientation="portrait" horizontalDpi="4294967293" verticalDpi="4294967293" r:id="rId1"/>
    </customSheetView>
  </customSheetViews>
  <mergeCells count="107">
    <mergeCell ref="A9:D9"/>
    <mergeCell ref="F9:H9"/>
    <mergeCell ref="B112:F112"/>
    <mergeCell ref="B113:F113"/>
    <mergeCell ref="B104:C104"/>
    <mergeCell ref="E104:F104"/>
    <mergeCell ref="B107:C107"/>
    <mergeCell ref="E107:F107"/>
    <mergeCell ref="B108:C108"/>
    <mergeCell ref="E108:F108"/>
    <mergeCell ref="C70:D70"/>
    <mergeCell ref="A68:B68"/>
    <mergeCell ref="C68:D68"/>
    <mergeCell ref="E68:F68"/>
    <mergeCell ref="G68:H68"/>
    <mergeCell ref="A69:B69"/>
    <mergeCell ref="C69:D69"/>
    <mergeCell ref="E69:F69"/>
    <mergeCell ref="G69:H69"/>
    <mergeCell ref="B103:C103"/>
    <mergeCell ref="E103:F103"/>
    <mergeCell ref="G70:H70"/>
    <mergeCell ref="A77:H77"/>
    <mergeCell ref="B78:D78"/>
    <mergeCell ref="E78:F78"/>
    <mergeCell ref="B79:D79"/>
    <mergeCell ref="E79:F79"/>
    <mergeCell ref="B80:D80"/>
    <mergeCell ref="E80:F80"/>
    <mergeCell ref="B81:D81"/>
    <mergeCell ref="E81:F81"/>
    <mergeCell ref="B83:H86"/>
    <mergeCell ref="G78:H78"/>
    <mergeCell ref="G79:H79"/>
    <mergeCell ref="G80:H80"/>
    <mergeCell ref="G81:H81"/>
    <mergeCell ref="A67:B67"/>
    <mergeCell ref="C67:D67"/>
    <mergeCell ref="E67:F67"/>
    <mergeCell ref="G67:H67"/>
    <mergeCell ref="G51:H51"/>
    <mergeCell ref="B55:D55"/>
    <mergeCell ref="E55:F55"/>
    <mergeCell ref="B56:D56"/>
    <mergeCell ref="E56:F56"/>
    <mergeCell ref="B57:D57"/>
    <mergeCell ref="E57:F57"/>
    <mergeCell ref="B58:D58"/>
    <mergeCell ref="E58:F58"/>
    <mergeCell ref="A66:H66"/>
    <mergeCell ref="C51:D51"/>
    <mergeCell ref="A48:B48"/>
    <mergeCell ref="C48:D48"/>
    <mergeCell ref="E48:F48"/>
    <mergeCell ref="G48:H48"/>
    <mergeCell ref="A49:B49"/>
    <mergeCell ref="C49:D49"/>
    <mergeCell ref="E49:F49"/>
    <mergeCell ref="G49:H49"/>
    <mergeCell ref="A50:B50"/>
    <mergeCell ref="C50:D50"/>
    <mergeCell ref="E50:F50"/>
    <mergeCell ref="G50:H50"/>
    <mergeCell ref="A42:E42"/>
    <mergeCell ref="A44:H44"/>
    <mergeCell ref="A45:H45"/>
    <mergeCell ref="A46:B46"/>
    <mergeCell ref="C46:D46"/>
    <mergeCell ref="E46:F46"/>
    <mergeCell ref="G46:H46"/>
    <mergeCell ref="A47:B47"/>
    <mergeCell ref="C47:D47"/>
    <mergeCell ref="E47:F47"/>
    <mergeCell ref="G47:H47"/>
    <mergeCell ref="F24:F29"/>
    <mergeCell ref="G24:G29"/>
    <mergeCell ref="E30:E35"/>
    <mergeCell ref="F30:F35"/>
    <mergeCell ref="G30:G35"/>
    <mergeCell ref="A36:A41"/>
    <mergeCell ref="E36:E41"/>
    <mergeCell ref="F36:F41"/>
    <mergeCell ref="G36:G41"/>
    <mergeCell ref="B100:H100"/>
    <mergeCell ref="B101:H101"/>
    <mergeCell ref="A6:H6"/>
    <mergeCell ref="B8:D8"/>
    <mergeCell ref="A1:H1"/>
    <mergeCell ref="A2:H2"/>
    <mergeCell ref="A3:H3"/>
    <mergeCell ref="A5:H5"/>
    <mergeCell ref="F7:H7"/>
    <mergeCell ref="B7:D7"/>
    <mergeCell ref="B10:C10"/>
    <mergeCell ref="A12:A17"/>
    <mergeCell ref="E12:E17"/>
    <mergeCell ref="F12:F17"/>
    <mergeCell ref="G12:G17"/>
    <mergeCell ref="H12:H17"/>
    <mergeCell ref="H36:H41"/>
    <mergeCell ref="A18:A35"/>
    <mergeCell ref="E18:E23"/>
    <mergeCell ref="F18:F23"/>
    <mergeCell ref="G18:G23"/>
    <mergeCell ref="F8:G8"/>
    <mergeCell ref="H18:H35"/>
    <mergeCell ref="E24:E29"/>
  </mergeCells>
  <conditionalFormatting sqref="C52">
    <cfRule type="iconSet" priority="1">
      <iconSet>
        <cfvo type="percent" val="0"/>
        <cfvo type="percent" val="33"/>
        <cfvo type="percent" val="67"/>
      </iconSet>
    </cfRule>
  </conditionalFormatting>
  <dataValidations count="1">
    <dataValidation allowBlank="1" showInputMessage="1" showErrorMessage="1" errorTitle="aye" sqref="B115:B1048576 B4:B5 B7:B8 B10:B113"/>
  </dataValidations>
  <pageMargins left="0.23622047244094499" right="0.23622047244094499" top="0.98425196850393704" bottom="0.98425196850393704" header="0.31496062992126" footer="0.31496062992126"/>
  <pageSetup paperSize="5" scale="95" orientation="portrait" errors="blank" horizontalDpi="4294967293" verticalDpi="4294967293"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25</vt:i4>
      </vt:variant>
    </vt:vector>
  </HeadingPairs>
  <TitlesOfParts>
    <vt:vector size="50" baseType="lpstr">
      <vt:lpstr>Sheet1</vt:lpstr>
      <vt:lpstr>Input Menu</vt:lpstr>
      <vt:lpstr>Maintenance</vt:lpstr>
      <vt:lpstr>Main Menu</vt:lpstr>
      <vt:lpstr>Sec. Acc1, NAT2, CR1, CSR1</vt:lpstr>
      <vt:lpstr>Sec. acc2, NAT1, CR1, CSR1</vt:lpstr>
      <vt:lpstr>Sec. acc opt2 and NAT opt2</vt:lpstr>
      <vt:lpstr>blank</vt:lpstr>
      <vt:lpstr>3Elem. ER, CR1, CSR2, NAT1</vt:lpstr>
      <vt:lpstr>2Elem. ER, CR1, CSR1, NAT2</vt:lpstr>
      <vt:lpstr>1Elem. ER, CR1, CSR1, NAT1</vt:lpstr>
      <vt:lpstr>9Elem. PR, CR1, CSR1, NAT1</vt:lpstr>
      <vt:lpstr>10Elem. PR, CR1, CSR1, NAT2</vt:lpstr>
      <vt:lpstr>4Elem. ER, CR1, CSR2, NAT2</vt:lpstr>
      <vt:lpstr>5Elem. ER, CR2, CSR1, NAT1</vt:lpstr>
      <vt:lpstr>6Elem. ER, CR2, CSR1, NAT2</vt:lpstr>
      <vt:lpstr>7Elem. ER, CR2, CSR2, NAT1</vt:lpstr>
      <vt:lpstr>8Elem. ER, CR2, CSR2, NAT2</vt:lpstr>
      <vt:lpstr>11Elem. PR, CR1, CSR2, NAT1</vt:lpstr>
      <vt:lpstr>12Elem. PR, CR1, CSR2, NAT2</vt:lpstr>
      <vt:lpstr>13Elem. PR, CR2, CSR1, NAT1</vt:lpstr>
      <vt:lpstr>14Elem. PR, CR2, CSR1, NAT2</vt:lpstr>
      <vt:lpstr>15Elem. PR, CR2, CSR2, NAT1</vt:lpstr>
      <vt:lpstr>16Elem. PR, CR2, CSR2, NAT2</vt:lpstr>
      <vt:lpstr>Document Analysis, Obs. Discuss</vt:lpstr>
      <vt:lpstr>'10Elem. PR, CR1, CSR1, NAT2'!Print_Area</vt:lpstr>
      <vt:lpstr>'11Elem. PR, CR1, CSR2, NAT1'!Print_Area</vt:lpstr>
      <vt:lpstr>'12Elem. PR, CR1, CSR2, NAT2'!Print_Area</vt:lpstr>
      <vt:lpstr>'13Elem. PR, CR2, CSR1, NAT1'!Print_Area</vt:lpstr>
      <vt:lpstr>'14Elem. PR, CR2, CSR1, NAT2'!Print_Area</vt:lpstr>
      <vt:lpstr>'15Elem. PR, CR2, CSR2, NAT1'!Print_Area</vt:lpstr>
      <vt:lpstr>'16Elem. PR, CR2, CSR2, NAT2'!Print_Area</vt:lpstr>
      <vt:lpstr>'1Elem. ER, CR1, CSR1, NAT1'!Print_Area</vt:lpstr>
      <vt:lpstr>'2Elem. ER, CR1, CSR1, NAT2'!Print_Area</vt:lpstr>
      <vt:lpstr>'3Elem. ER, CR1, CSR2, NAT1'!Print_Area</vt:lpstr>
      <vt:lpstr>'4Elem. ER, CR1, CSR2, NAT2'!Print_Area</vt:lpstr>
      <vt:lpstr>'5Elem. ER, CR2, CSR1, NAT1'!Print_Area</vt:lpstr>
      <vt:lpstr>'6Elem. ER, CR2, CSR1, NAT2'!Print_Area</vt:lpstr>
      <vt:lpstr>'7Elem. ER, CR2, CSR2, NAT1'!Print_Area</vt:lpstr>
      <vt:lpstr>'8Elem. ER, CR2, CSR2, NAT2'!Print_Area</vt:lpstr>
      <vt:lpstr>'9Elem. PR, CR1, CSR1, NAT1'!Print_Area</vt:lpstr>
      <vt:lpstr>blank!Print_Area</vt:lpstr>
      <vt:lpstr>'Document Analysis, Obs. Discuss'!Print_Area</vt:lpstr>
      <vt:lpstr>'Input Menu'!Print_Area</vt:lpstr>
      <vt:lpstr>'Main Menu'!Print_Area</vt:lpstr>
      <vt:lpstr>'Sec. acc opt2 and NAT opt2'!Print_Area</vt:lpstr>
      <vt:lpstr>'Sec. Acc1, NAT2, CR1, CSR1'!Print_Area</vt:lpstr>
      <vt:lpstr>'Sec. acc2, NAT1, CR1, CSR1'!Print_Area</vt:lpstr>
      <vt:lpstr>Sheet1!Print_Area</vt:lpstr>
      <vt:lpstr>'Document Analysis, Obs. Discuss'!Print_Titles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ayen</dc:creator>
  <cp:lastModifiedBy>ACMS5</cp:lastModifiedBy>
  <cp:lastPrinted>2018-07-01T16:14:11Z</cp:lastPrinted>
  <dcterms:created xsi:type="dcterms:W3CDTF">2015-07-20T23:01:46Z</dcterms:created>
  <dcterms:modified xsi:type="dcterms:W3CDTF">2018-07-01T16:21:09Z</dcterms:modified>
</cp:coreProperties>
</file>