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3.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ACMS5\Desktop\SBM Presentation 2018 Contextualized Manual\New Revitalized SBM E-tool - Copy\"/>
    </mc:Choice>
  </mc:AlternateContent>
  <workbookProtection workbookPassword="E89B" lockStructure="1"/>
  <bookViews>
    <workbookView xWindow="0" yWindow="0" windowWidth="11925" windowHeight="4560" tabRatio="0" firstSheet="1" activeTab="1"/>
  </bookViews>
  <sheets>
    <sheet name="Sheet1" sheetId="25" r:id="rId1"/>
    <sheet name="Input Menu" sheetId="1" r:id="rId2"/>
    <sheet name="Maintenance" sheetId="2" r:id="rId3"/>
    <sheet name="Main Menu" sheetId="3" r:id="rId4"/>
    <sheet name="Sec. Acc1, NAT2, CR1, CSR1" sheetId="4" state="hidden" r:id="rId5"/>
    <sheet name="Sec. acc2, NAT1, CR1, CSR1" sheetId="5" state="hidden" r:id="rId6"/>
    <sheet name="Sec. acc opt2 and NAT opt2" sheetId="6" state="hidden" r:id="rId7"/>
    <sheet name="blank" sheetId="24" r:id="rId8"/>
    <sheet name="3Elem. ER, CR1, CSR2, NAT1" sheetId="7" r:id="rId9"/>
    <sheet name="2Elem. ER, CR1, CSR1, NAT2" sheetId="8" r:id="rId10"/>
    <sheet name="1Elem. ER, CR1, CSR1, NAT1" sheetId="9" r:id="rId11"/>
    <sheet name="9Elem. PR, CR1, CSR1, NAT1" sheetId="10" r:id="rId12"/>
    <sheet name="10Elem. PR, CR1, CSR1, NAT2" sheetId="11" r:id="rId13"/>
    <sheet name="4Elem. ER, CR1, CSR2, NAT2" sheetId="12" state="hidden" r:id="rId14"/>
    <sheet name="5Elem. ER, CR2, CSR1, NAT1" sheetId="13" state="hidden" r:id="rId15"/>
    <sheet name="6Elem. ER, CR2, CSR1, NAT2" sheetId="14" state="hidden" r:id="rId16"/>
    <sheet name="7Elem. ER, CR2, CSR2, NAT1" sheetId="15" state="hidden" r:id="rId17"/>
    <sheet name="8Elem. ER, CR2, CSR2, NAT2" sheetId="16" state="hidden" r:id="rId18"/>
    <sheet name="11Elem. PR, CR1, CSR2, NAT1" sheetId="17" state="hidden" r:id="rId19"/>
    <sheet name="12Elem. PR, CR1, CSR2, NAT2" sheetId="18" state="hidden" r:id="rId20"/>
    <sheet name="13Elem. PR, CR2, CSR1, NAT1" sheetId="19" state="hidden" r:id="rId21"/>
    <sheet name="14Elem. PR, CR2, CSR1, NAT2" sheetId="20" r:id="rId22"/>
    <sheet name="15Elem. PR, CR2, CSR2, NAT1" sheetId="21" state="hidden" r:id="rId23"/>
    <sheet name="16Elem. PR, CR2, CSR2, NAT2" sheetId="22" state="hidden" r:id="rId24"/>
    <sheet name="Document Analysis, Obs. Discuss" sheetId="23" r:id="rId25"/>
  </sheets>
  <functionGroups builtInGroupCount="18"/>
  <definedNames>
    <definedName name="_xlnm.Print_Area" localSheetId="12">'10Elem. PR, CR1, CSR1, NAT2'!$A$1:$K$114</definedName>
    <definedName name="_xlnm.Print_Area" localSheetId="18">'11Elem. PR, CR1, CSR2, NAT1'!$A$1:$H$112</definedName>
    <definedName name="_xlnm.Print_Area" localSheetId="19">'12Elem. PR, CR1, CSR2, NAT2'!$A$1:$H$113</definedName>
    <definedName name="_xlnm.Print_Area" localSheetId="20">'13Elem. PR, CR2, CSR1, NAT1'!$A$1:$H$113</definedName>
    <definedName name="_xlnm.Print_Area" localSheetId="21">'14Elem. PR, CR2, CSR1, NAT2'!$A$1:$K$114</definedName>
    <definedName name="_xlnm.Print_Area" localSheetId="22">'15Elem. PR, CR2, CSR2, NAT1'!$A$1:$H$112</definedName>
    <definedName name="_xlnm.Print_Area" localSheetId="23">'16Elem. PR, CR2, CSR2, NAT2'!$A$1:$K$112</definedName>
    <definedName name="_xlnm.Print_Area" localSheetId="10">'1Elem. ER, CR1, CSR1, NAT1'!$A$1:$H$115</definedName>
    <definedName name="_xlnm.Print_Area" localSheetId="9">'2Elem. ER, CR1, CSR1, NAT2'!$A$1:$H$115</definedName>
    <definedName name="_xlnm.Print_Area" localSheetId="8">'3Elem. ER, CR1, CSR2, NAT1'!$A$1:$K$115</definedName>
    <definedName name="_xlnm.Print_Area" localSheetId="13">'4Elem. ER, CR1, CSR2, NAT2'!$A$1:$H$112</definedName>
    <definedName name="_xlnm.Print_Area" localSheetId="14">'5Elem. ER, CR2, CSR1, NAT1'!$A$1:$K$113</definedName>
    <definedName name="_xlnm.Print_Area" localSheetId="15">'6Elem. ER, CR2, CSR1, NAT2'!$A$1:$K$112</definedName>
    <definedName name="_xlnm.Print_Area" localSheetId="16">'7Elem. ER, CR2, CSR2, NAT1'!$A$1:$K$112</definedName>
    <definedName name="_xlnm.Print_Area" localSheetId="17">'8Elem. ER, CR2, CSR2, NAT2'!$A$1:$K$112</definedName>
    <definedName name="_xlnm.Print_Area" localSheetId="11">'9Elem. PR, CR1, CSR1, NAT1'!$A$1:$I$114</definedName>
    <definedName name="_xlnm.Print_Area" localSheetId="7">blank!$A$1:$K$115</definedName>
    <definedName name="_xlnm.Print_Area" localSheetId="24">'Document Analysis, Obs. Discuss'!$A$1:$AG$75</definedName>
    <definedName name="_xlnm.Print_Area" localSheetId="1">'Input Menu'!$A$1:$I$56</definedName>
    <definedName name="_xlnm.Print_Area" localSheetId="3">'Main Menu'!$A$1:$H$79</definedName>
    <definedName name="_xlnm.Print_Area" localSheetId="6">'Sec. acc opt2 and NAT opt2'!$A$1:$H$112</definedName>
    <definedName name="_xlnm.Print_Area" localSheetId="4">'Sec. Acc1, NAT2, CR1, CSR1'!$A$1:$H$111</definedName>
    <definedName name="_xlnm.Print_Area" localSheetId="5">'Sec. acc2, NAT1, CR1, CSR1'!$A$1:$H$111</definedName>
    <definedName name="_xlnm.Print_Area" localSheetId="0">Sheet1!$A$1:$E$30</definedName>
    <definedName name="_xlnm.Print_Titles" localSheetId="24">'Document Analysis, Obs. Discuss'!$11:$11</definedName>
    <definedName name="Z_4A908606_4657_4E94_A24A_D00115F5FBC8_.wvu.Cols" localSheetId="12" hidden="1">'10Elem. PR, CR1, CSR1, NAT2'!$I:$K,'10Elem. PR, CR1, CSR1, NAT2'!$P:$P</definedName>
    <definedName name="Z_4A908606_4657_4E94_A24A_D00115F5FBC8_.wvu.Cols" localSheetId="18" hidden="1">'11Elem. PR, CR1, CSR2, NAT1'!$G:$G,'11Elem. PR, CR1, CSR2, NAT1'!$I:$K</definedName>
    <definedName name="Z_4A908606_4657_4E94_A24A_D00115F5FBC8_.wvu.Cols" localSheetId="19" hidden="1">'12Elem. PR, CR1, CSR2, NAT2'!$G:$G,'12Elem. PR, CR1, CSR2, NAT2'!$I:$K</definedName>
    <definedName name="Z_4A908606_4657_4E94_A24A_D00115F5FBC8_.wvu.Cols" localSheetId="20" hidden="1">'13Elem. PR, CR2, CSR1, NAT1'!$G:$G,'13Elem. PR, CR2, CSR1, NAT1'!$I:$K,'13Elem. PR, CR2, CSR1, NAT1'!$P:$P</definedName>
    <definedName name="Z_4A908606_4657_4E94_A24A_D00115F5FBC8_.wvu.Cols" localSheetId="21" hidden="1">'14Elem. PR, CR2, CSR1, NAT2'!$I:$K,'14Elem. PR, CR2, CSR1, NAT2'!$P:$P</definedName>
    <definedName name="Z_4A908606_4657_4E94_A24A_D00115F5FBC8_.wvu.Cols" localSheetId="22" hidden="1">'15Elem. PR, CR2, CSR2, NAT1'!$G:$G,'15Elem. PR, CR2, CSR2, NAT1'!$I:$K</definedName>
    <definedName name="Z_4A908606_4657_4E94_A24A_D00115F5FBC8_.wvu.Cols" localSheetId="23" hidden="1">'16Elem. PR, CR2, CSR2, NAT2'!$G:$G,'16Elem. PR, CR2, CSR2, NAT2'!$I:$K</definedName>
    <definedName name="Z_4A908606_4657_4E94_A24A_D00115F5FBC8_.wvu.Cols" localSheetId="10" hidden="1">'1Elem. ER, CR1, CSR1, NAT1'!$I:$K,'1Elem. ER, CR1, CSR1, NAT1'!$N:$N</definedName>
    <definedName name="Z_4A908606_4657_4E94_A24A_D00115F5FBC8_.wvu.Cols" localSheetId="9" hidden="1">'2Elem. ER, CR1, CSR1, NAT2'!$I:$K,'2Elem. ER, CR1, CSR1, NAT2'!$N:$N</definedName>
    <definedName name="Z_4A908606_4657_4E94_A24A_D00115F5FBC8_.wvu.Cols" localSheetId="8" hidden="1">'3Elem. ER, CR1, CSR2, NAT1'!$I:$K,'3Elem. ER, CR1, CSR2, NAT1'!$M:$M</definedName>
    <definedName name="Z_4A908606_4657_4E94_A24A_D00115F5FBC8_.wvu.Cols" localSheetId="13" hidden="1">'4Elem. ER, CR1, CSR2, NAT2'!$G:$G,'4Elem. ER, CR1, CSR2, NAT2'!$I:$K,'4Elem. ER, CR1, CSR2, NAT2'!$M:$M,'4Elem. ER, CR1, CSR2, NAT2'!$Q:$Q</definedName>
    <definedName name="Z_4A908606_4657_4E94_A24A_D00115F5FBC8_.wvu.Cols" localSheetId="14" hidden="1">'5Elem. ER, CR2, CSR1, NAT1'!$G:$G,'5Elem. ER, CR2, CSR1, NAT1'!$I:$K</definedName>
    <definedName name="Z_4A908606_4657_4E94_A24A_D00115F5FBC8_.wvu.Cols" localSheetId="15" hidden="1">'6Elem. ER, CR2, CSR1, NAT2'!$G:$G,'6Elem. ER, CR2, CSR1, NAT2'!$I:$K,'6Elem. ER, CR2, CSR1, NAT2'!$P:$P</definedName>
    <definedName name="Z_4A908606_4657_4E94_A24A_D00115F5FBC8_.wvu.Cols" localSheetId="16" hidden="1">'7Elem. ER, CR2, CSR2, NAT1'!$G:$G,'7Elem. ER, CR2, CSR2, NAT1'!$I:$K,'7Elem. ER, CR2, CSR2, NAT1'!$P:$P,'7Elem. ER, CR2, CSR2, NAT1'!$R:$R</definedName>
    <definedName name="Z_4A908606_4657_4E94_A24A_D00115F5FBC8_.wvu.Cols" localSheetId="17" hidden="1">'8Elem. ER, CR2, CSR2, NAT2'!$G:$G,'8Elem. ER, CR2, CSR2, NAT2'!$I:$K,'8Elem. ER, CR2, CSR2, NAT2'!$R:$R,'8Elem. ER, CR2, CSR2, NAT2'!$U:$U</definedName>
    <definedName name="Z_4A908606_4657_4E94_A24A_D00115F5FBC8_.wvu.Cols" localSheetId="11" hidden="1">'9Elem. PR, CR1, CSR1, NAT1'!$I:$K</definedName>
    <definedName name="Z_4A908606_4657_4E94_A24A_D00115F5FBC8_.wvu.Cols" localSheetId="24" hidden="1">'Document Analysis, Obs. Discuss'!$T:$AN</definedName>
    <definedName name="Z_4A908606_4657_4E94_A24A_D00115F5FBC8_.wvu.Cols" localSheetId="1" hidden="1">'Input Menu'!$D:$D,'Input Menu'!$F:$F,'Input Menu'!$I:$I,'Input Menu'!$L:$L</definedName>
    <definedName name="Z_4A908606_4657_4E94_A24A_D00115F5FBC8_.wvu.Cols" localSheetId="3" hidden="1">'Main Menu'!$E:$E,'Main Menu'!$G:$G,'Main Menu'!$J:$J,'Main Menu'!$M:$M</definedName>
    <definedName name="Z_4A908606_4657_4E94_A24A_D00115F5FBC8_.wvu.Cols" localSheetId="6" hidden="1">'Sec. acc opt2 and NAT opt2'!$G:$G,'Sec. acc opt2 and NAT opt2'!$I:$K</definedName>
    <definedName name="Z_4A908606_4657_4E94_A24A_D00115F5FBC8_.wvu.Cols" localSheetId="4" hidden="1">'Sec. Acc1, NAT2, CR1, CSR1'!$G:$G,'Sec. Acc1, NAT2, CR1, CSR1'!$I:$K</definedName>
    <definedName name="Z_4A908606_4657_4E94_A24A_D00115F5FBC8_.wvu.Cols" localSheetId="5" hidden="1">'Sec. acc2, NAT1, CR1, CSR1'!$G:$G,'Sec. acc2, NAT1, CR1, CSR1'!$I:$K</definedName>
    <definedName name="Z_4A908606_4657_4E94_A24A_D00115F5FBC8_.wvu.PrintArea" localSheetId="12" hidden="1">'10Elem. PR, CR1, CSR1, NAT2'!$A$1:$K$114</definedName>
    <definedName name="Z_4A908606_4657_4E94_A24A_D00115F5FBC8_.wvu.PrintArea" localSheetId="18" hidden="1">'11Elem. PR, CR1, CSR2, NAT1'!$A$1:$H$112</definedName>
    <definedName name="Z_4A908606_4657_4E94_A24A_D00115F5FBC8_.wvu.PrintArea" localSheetId="19" hidden="1">'12Elem. PR, CR1, CSR2, NAT2'!$A$1:$H$113</definedName>
    <definedName name="Z_4A908606_4657_4E94_A24A_D00115F5FBC8_.wvu.PrintArea" localSheetId="20" hidden="1">'13Elem. PR, CR2, CSR1, NAT1'!$A$1:$H$113</definedName>
    <definedName name="Z_4A908606_4657_4E94_A24A_D00115F5FBC8_.wvu.PrintArea" localSheetId="21" hidden="1">'14Elem. PR, CR2, CSR1, NAT2'!$A$1:$K$114</definedName>
    <definedName name="Z_4A908606_4657_4E94_A24A_D00115F5FBC8_.wvu.PrintArea" localSheetId="22" hidden="1">'15Elem. PR, CR2, CSR2, NAT1'!$A$1:$H$112</definedName>
    <definedName name="Z_4A908606_4657_4E94_A24A_D00115F5FBC8_.wvu.PrintArea" localSheetId="23" hidden="1">'16Elem. PR, CR2, CSR2, NAT2'!$A$1:$K$112</definedName>
    <definedName name="Z_4A908606_4657_4E94_A24A_D00115F5FBC8_.wvu.PrintArea" localSheetId="10" hidden="1">'1Elem. ER, CR1, CSR1, NAT1'!$A$1:$H$115</definedName>
    <definedName name="Z_4A908606_4657_4E94_A24A_D00115F5FBC8_.wvu.PrintArea" localSheetId="9" hidden="1">'2Elem. ER, CR1, CSR1, NAT2'!$A$1:$H$115</definedName>
    <definedName name="Z_4A908606_4657_4E94_A24A_D00115F5FBC8_.wvu.PrintArea" localSheetId="8" hidden="1">'3Elem. ER, CR1, CSR2, NAT1'!$A$1:$K$115</definedName>
    <definedName name="Z_4A908606_4657_4E94_A24A_D00115F5FBC8_.wvu.PrintArea" localSheetId="13" hidden="1">'4Elem. ER, CR1, CSR2, NAT2'!$A$1:$H$112</definedName>
    <definedName name="Z_4A908606_4657_4E94_A24A_D00115F5FBC8_.wvu.PrintArea" localSheetId="14" hidden="1">'5Elem. ER, CR2, CSR1, NAT1'!$A$1:$K$113</definedName>
    <definedName name="Z_4A908606_4657_4E94_A24A_D00115F5FBC8_.wvu.PrintArea" localSheetId="15" hidden="1">'6Elem. ER, CR2, CSR1, NAT2'!$A$1:$K$112</definedName>
    <definedName name="Z_4A908606_4657_4E94_A24A_D00115F5FBC8_.wvu.PrintArea" localSheetId="16" hidden="1">'7Elem. ER, CR2, CSR2, NAT1'!$A$1:$K$112</definedName>
    <definedName name="Z_4A908606_4657_4E94_A24A_D00115F5FBC8_.wvu.PrintArea" localSheetId="17" hidden="1">'8Elem. ER, CR2, CSR2, NAT2'!$A$1:$K$112</definedName>
    <definedName name="Z_4A908606_4657_4E94_A24A_D00115F5FBC8_.wvu.PrintArea" localSheetId="11" hidden="1">'9Elem. PR, CR1, CSR1, NAT1'!$A$1:$I$114</definedName>
    <definedName name="Z_4A908606_4657_4E94_A24A_D00115F5FBC8_.wvu.PrintArea" localSheetId="24" hidden="1">'Document Analysis, Obs. Discuss'!$A$1:$AG$75</definedName>
    <definedName name="Z_4A908606_4657_4E94_A24A_D00115F5FBC8_.wvu.PrintArea" localSheetId="1" hidden="1">'Input Menu'!$A$1:$I$56</definedName>
    <definedName name="Z_4A908606_4657_4E94_A24A_D00115F5FBC8_.wvu.PrintArea" localSheetId="3" hidden="1">'Main Menu'!$A$1:$H$79</definedName>
    <definedName name="Z_4A908606_4657_4E94_A24A_D00115F5FBC8_.wvu.PrintArea" localSheetId="6" hidden="1">'Sec. acc opt2 and NAT opt2'!$A$1:$H$112</definedName>
    <definedName name="Z_4A908606_4657_4E94_A24A_D00115F5FBC8_.wvu.PrintArea" localSheetId="4" hidden="1">'Sec. Acc1, NAT2, CR1, CSR1'!$A$1:$H$111</definedName>
    <definedName name="Z_4A908606_4657_4E94_A24A_D00115F5FBC8_.wvu.PrintArea" localSheetId="5" hidden="1">'Sec. acc2, NAT1, CR1, CSR1'!$A$1:$H$111</definedName>
    <definedName name="Z_4A908606_4657_4E94_A24A_D00115F5FBC8_.wvu.PrintTitles" localSheetId="24" hidden="1">'Document Analysis, Obs. Discuss'!$11:$11</definedName>
    <definedName name="Z_4A908606_4657_4E94_A24A_D00115F5FBC8_.wvu.Rows" localSheetId="12" hidden="1">'10Elem. PR, CR1, CSR1, NAT2'!$13:$13,'10Elem. PR, CR1, CSR1, NAT2'!$19:$19,'10Elem. PR, CR1, CSR1, NAT2'!$25:$25,'10Elem. PR, CR1, CSR1, NAT2'!$30:$35,'10Elem. PR, CR1, CSR1, NAT2'!$37:$37</definedName>
    <definedName name="Z_4A908606_4657_4E94_A24A_D00115F5FBC8_.wvu.Rows" localSheetId="18" hidden="1">'11Elem. PR, CR1, CSR2, NAT1'!$12:$12,'11Elem. PR, CR1, CSR2, NAT1'!$18:$18,'11Elem. PR, CR1, CSR2, NAT1'!$24:$24,'11Elem. PR, CR1, CSR2, NAT1'!$30:$30,'11Elem. PR, CR1, CSR2, NAT1'!$36:$36</definedName>
    <definedName name="Z_4A908606_4657_4E94_A24A_D00115F5FBC8_.wvu.Rows" localSheetId="19" hidden="1">'12Elem. PR, CR1, CSR2, NAT2'!$12:$12,'12Elem. PR, CR1, CSR2, NAT2'!$18:$18,'12Elem. PR, CR1, CSR2, NAT2'!$24:$24,'12Elem. PR, CR1, CSR2, NAT2'!$30:$30,'12Elem. PR, CR1, CSR2, NAT2'!$36:$36</definedName>
    <definedName name="Z_4A908606_4657_4E94_A24A_D00115F5FBC8_.wvu.Rows" localSheetId="20" hidden="1">'13Elem. PR, CR2, CSR1, NAT1'!$12:$12,'13Elem. PR, CR2, CSR1, NAT1'!$18:$18,'13Elem. PR, CR2, CSR1, NAT1'!$24:$24,'13Elem. PR, CR2, CSR1, NAT1'!$30:$30,'13Elem. PR, CR2, CSR1, NAT1'!$36:$36</definedName>
    <definedName name="Z_4A908606_4657_4E94_A24A_D00115F5FBC8_.wvu.Rows" localSheetId="21" hidden="1">'14Elem. PR, CR2, CSR1, NAT2'!$13:$13,'14Elem. PR, CR2, CSR1, NAT2'!$19:$19,'14Elem. PR, CR2, CSR1, NAT2'!$25:$25,'14Elem. PR, CR2, CSR1, NAT2'!$30:$35,'14Elem. PR, CR2, CSR1, NAT2'!$37:$37</definedName>
    <definedName name="Z_4A908606_4657_4E94_A24A_D00115F5FBC8_.wvu.Rows" localSheetId="22" hidden="1">'15Elem. PR, CR2, CSR2, NAT1'!$12:$12,'15Elem. PR, CR2, CSR2, NAT1'!$18:$18,'15Elem. PR, CR2, CSR2, NAT1'!$24:$24,'15Elem. PR, CR2, CSR2, NAT1'!$30:$30,'15Elem. PR, CR2, CSR2, NAT1'!$36:$36</definedName>
    <definedName name="Z_4A908606_4657_4E94_A24A_D00115F5FBC8_.wvu.Rows" localSheetId="23" hidden="1">'16Elem. PR, CR2, CSR2, NAT2'!$12:$12,'16Elem. PR, CR2, CSR2, NAT2'!$18:$18,'16Elem. PR, CR2, CSR2, NAT2'!$24:$24,'16Elem. PR, CR2, CSR2, NAT2'!$30:$30,'16Elem. PR, CR2, CSR2, NAT2'!$36:$36</definedName>
    <definedName name="Z_4A908606_4657_4E94_A24A_D00115F5FBC8_.wvu.Rows" localSheetId="10" hidden="1">'1Elem. ER, CR1, CSR1, NAT1'!$13:$13,'1Elem. ER, CR1, CSR1, NAT1'!$19:$19,'1Elem. ER, CR1, CSR1, NAT1'!$25:$25,'1Elem. ER, CR1, CSR1, NAT1'!$30:$35,'1Elem. ER, CR1, CSR1, NAT1'!$37:$37</definedName>
    <definedName name="Z_4A908606_4657_4E94_A24A_D00115F5FBC8_.wvu.Rows" localSheetId="9" hidden="1">'2Elem. ER, CR1, CSR1, NAT2'!$13:$13,'2Elem. ER, CR1, CSR1, NAT2'!$19:$19,'2Elem. ER, CR1, CSR1, NAT2'!$25:$25,'2Elem. ER, CR1, CSR1, NAT2'!$30:$35,'2Elem. ER, CR1, CSR1, NAT2'!$37:$37</definedName>
    <definedName name="Z_4A908606_4657_4E94_A24A_D00115F5FBC8_.wvu.Rows" localSheetId="8" hidden="1">'3Elem. ER, CR1, CSR2, NAT1'!$13:$13,'3Elem. ER, CR1, CSR2, NAT1'!$19:$19,'3Elem. ER, CR1, CSR2, NAT1'!$25:$25,'3Elem. ER, CR1, CSR2, NAT1'!$30:$35,'3Elem. ER, CR1, CSR2, NAT1'!$37:$37</definedName>
    <definedName name="Z_4A908606_4657_4E94_A24A_D00115F5FBC8_.wvu.Rows" localSheetId="13" hidden="1">'4Elem. ER, CR1, CSR2, NAT2'!$12:$12,'4Elem. ER, CR1, CSR2, NAT2'!$18:$18,'4Elem. ER, CR1, CSR2, NAT2'!$24:$24,'4Elem. ER, CR1, CSR2, NAT2'!$30:$30,'4Elem. ER, CR1, CSR2, NAT2'!$36:$36</definedName>
    <definedName name="Z_4A908606_4657_4E94_A24A_D00115F5FBC8_.wvu.Rows" localSheetId="14" hidden="1">'5Elem. ER, CR2, CSR1, NAT1'!$12:$12,'5Elem. ER, CR2, CSR1, NAT1'!$18:$18,'5Elem. ER, CR2, CSR1, NAT1'!$24:$24,'5Elem. ER, CR2, CSR1, NAT1'!$30:$30,'5Elem. ER, CR2, CSR1, NAT1'!$36:$36</definedName>
    <definedName name="Z_4A908606_4657_4E94_A24A_D00115F5FBC8_.wvu.Rows" localSheetId="15" hidden="1">'6Elem. ER, CR2, CSR1, NAT2'!$12:$12,'6Elem. ER, CR2, CSR1, NAT2'!$18:$18,'6Elem. ER, CR2, CSR1, NAT2'!$24:$24,'6Elem. ER, CR2, CSR1, NAT2'!$30:$30,'6Elem. ER, CR2, CSR1, NAT2'!$36:$36</definedName>
    <definedName name="Z_4A908606_4657_4E94_A24A_D00115F5FBC8_.wvu.Rows" localSheetId="16" hidden="1">'7Elem. ER, CR2, CSR2, NAT1'!$12:$12,'7Elem. ER, CR2, CSR2, NAT1'!$18:$18,'7Elem. ER, CR2, CSR2, NAT1'!$24:$24,'7Elem. ER, CR2, CSR2, NAT1'!$30:$30,'7Elem. ER, CR2, CSR2, NAT1'!$36:$36</definedName>
    <definedName name="Z_4A908606_4657_4E94_A24A_D00115F5FBC8_.wvu.Rows" localSheetId="17" hidden="1">'8Elem. ER, CR2, CSR2, NAT2'!$12:$12,'8Elem. ER, CR2, CSR2, NAT2'!$18:$18,'8Elem. ER, CR2, CSR2, NAT2'!$24:$24,'8Elem. ER, CR2, CSR2, NAT2'!$30:$30,'8Elem. ER, CR2, CSR2, NAT2'!$36:$36</definedName>
    <definedName name="Z_4A908606_4657_4E94_A24A_D00115F5FBC8_.wvu.Rows" localSheetId="11" hidden="1">'9Elem. PR, CR1, CSR1, NAT1'!$13:$13,'9Elem. PR, CR1, CSR1, NAT1'!$19:$19,'9Elem. PR, CR1, CSR1, NAT1'!$25:$25,'9Elem. PR, CR1, CSR1, NAT1'!$30:$35,'9Elem. PR, CR1, CSR1, NAT1'!$37:$37</definedName>
    <definedName name="Z_4A908606_4657_4E94_A24A_D00115F5FBC8_.wvu.Rows" localSheetId="24" hidden="1">'Document Analysis, Obs. Discuss'!$13:$13,'Document Analysis, Obs. Discuss'!$15:$15,'Document Analysis, Obs. Discuss'!$17:$17,'Document Analysis, Obs. Discuss'!$19:$19,'Document Analysis, Obs. Discuss'!$24:$24,'Document Analysis, Obs. Discuss'!$26:$26,'Document Analysis, Obs. Discuss'!$28:$28,'Document Analysis, Obs. Discuss'!$30:$30,'Document Analysis, Obs. Discuss'!$32:$32,'Document Analysis, Obs. Discuss'!$34:$34,'Document Analysis, Obs. Discuss'!$36:$36,'Document Analysis, Obs. Discuss'!$38:$38,'Document Analysis, Obs. Discuss'!$40:$40,'Document Analysis, Obs. Discuss'!$42:$42,'Document Analysis, Obs. Discuss'!$46:$46,'Document Analysis, Obs. Discuss'!$48:$48,'Document Analysis, Obs. Discuss'!$50:$50,'Document Analysis, Obs. Discuss'!$52:$52,'Document Analysis, Obs. Discuss'!$54:$54,'Document Analysis, Obs. Discuss'!$58:$58,'Document Analysis, Obs. Discuss'!$60:$60,'Document Analysis, Obs. Discuss'!$62:$62,'Document Analysis, Obs. Discuss'!$64:$64,'Document Analysis, Obs. Discuss'!$67:$68</definedName>
    <definedName name="Z_4A908606_4657_4E94_A24A_D00115F5FBC8_.wvu.Rows" localSheetId="1" hidden="1">'Input Menu'!$11:$11,'Input Menu'!$15:$15,'Input Menu'!$19:$19,'Input Menu'!$21:$21,'Input Menu'!$25:$25,'Input Menu'!$27:$27,'Input Menu'!$31:$37,'Input Menu'!$43:$44,'Input Menu'!$46:$46</definedName>
    <definedName name="Z_4A908606_4657_4E94_A24A_D00115F5FBC8_.wvu.Rows" localSheetId="3" hidden="1">'Main Menu'!$14:$14,'Main Menu'!$18:$18,'Main Menu'!$20:$20,'Main Menu'!$24:$24,'Main Menu'!$26:$26,'Main Menu'!$30:$36,'Main Menu'!$38:$38,'Main Menu'!$42:$43,'Main Menu'!$45:$46,'Main Menu'!$57:$65</definedName>
    <definedName name="Z_4A908606_4657_4E94_A24A_D00115F5FBC8_.wvu.Rows" localSheetId="6" hidden="1">'Sec. acc opt2 and NAT opt2'!$12:$12,'Sec. acc opt2 and NAT opt2'!$18:$18,'Sec. acc opt2 and NAT opt2'!$24:$24,'Sec. acc opt2 and NAT opt2'!$30:$30,'Sec. acc opt2 and NAT opt2'!$36:$36</definedName>
    <definedName name="Z_4A908606_4657_4E94_A24A_D00115F5FBC8_.wvu.Rows" localSheetId="4" hidden="1">'Sec. Acc1, NAT2, CR1, CSR1'!$12:$12,'Sec. Acc1, NAT2, CR1, CSR1'!$18:$18,'Sec. Acc1, NAT2, CR1, CSR1'!$24:$24,'Sec. Acc1, NAT2, CR1, CSR1'!$30:$30,'Sec. Acc1, NAT2, CR1, CSR1'!$36:$36</definedName>
    <definedName name="Z_4A908606_4657_4E94_A24A_D00115F5FBC8_.wvu.Rows" localSheetId="5" hidden="1">'Sec. acc2, NAT1, CR1, CSR1'!$12:$12,'Sec. acc2, NAT1, CR1, CSR1'!$18:$18,'Sec. acc2, NAT1, CR1, CSR1'!$24:$24,'Sec. acc2, NAT1, CR1, CSR1'!$30:$30,'Sec. acc2, NAT1, CR1, CSR1'!$36:$36</definedName>
    <definedName name="Z_B5F02B4C_8432_477C_902D_F5F59352B554_.wvu.Cols" localSheetId="19" hidden="1">'12Elem. PR, CR1, CSR2, NAT2'!$G:$G,'12Elem. PR, CR1, CSR2, NAT2'!$I:$K</definedName>
    <definedName name="Z_B5F02B4C_8432_477C_902D_F5F59352B554_.wvu.Cols" localSheetId="22" hidden="1">'15Elem. PR, CR2, CSR2, NAT1'!$G:$G,'15Elem. PR, CR2, CSR2, NAT1'!$I:$K</definedName>
    <definedName name="Z_B5F02B4C_8432_477C_902D_F5F59352B554_.wvu.Cols" localSheetId="10" hidden="1">'1Elem. ER, CR1, CSR1, NAT1'!$G:$G,'1Elem. ER, CR1, CSR1, NAT1'!$I:$K</definedName>
    <definedName name="Z_B5F02B4C_8432_477C_902D_F5F59352B554_.wvu.Cols" localSheetId="11" hidden="1">'9Elem. PR, CR1, CSR1, NAT1'!$G:$G,'9Elem. PR, CR1, CSR1, NAT1'!$I:$K</definedName>
    <definedName name="Z_B5F02B4C_8432_477C_902D_F5F59352B554_.wvu.Cols" localSheetId="24" hidden="1">'Document Analysis, Obs. Discuss'!$T:$AN</definedName>
    <definedName name="Z_B5F02B4C_8432_477C_902D_F5F59352B554_.wvu.Cols" localSheetId="3" hidden="1">'Main Menu'!$E:$E,'Main Menu'!$G:$G,'Main Menu'!$J:$J</definedName>
    <definedName name="Z_B5F02B4C_8432_477C_902D_F5F59352B554_.wvu.Cols" localSheetId="6" hidden="1">'Sec. acc opt2 and NAT opt2'!$G:$G,'Sec. acc opt2 and NAT opt2'!$I:$K</definedName>
    <definedName name="Z_B5F02B4C_8432_477C_902D_F5F59352B554_.wvu.Cols" localSheetId="4" hidden="1">'Sec. Acc1, NAT2, CR1, CSR1'!$G:$G,'Sec. Acc1, NAT2, CR1, CSR1'!$I:$K</definedName>
    <definedName name="Z_B5F02B4C_8432_477C_902D_F5F59352B554_.wvu.Cols" localSheetId="5" hidden="1">'Sec. acc2, NAT1, CR1, CSR1'!$G:$G,'Sec. acc2, NAT1, CR1, CSR1'!$I:$K</definedName>
    <definedName name="Z_B5F02B4C_8432_477C_902D_F5F59352B554_.wvu.PrintArea" localSheetId="10" hidden="1">'1Elem. ER, CR1, CSR1, NAT1'!$A$1:$H$143</definedName>
    <definedName name="Z_B5F02B4C_8432_477C_902D_F5F59352B554_.wvu.PrintArea" localSheetId="3" hidden="1">'Main Menu'!$A$1:$G$80</definedName>
    <definedName name="Z_B5F02B4C_8432_477C_902D_F5F59352B554_.wvu.PrintTitles" localSheetId="24" hidden="1">'Document Analysis, Obs. Discuss'!$11:$11</definedName>
    <definedName name="Z_B5F02B4C_8432_477C_902D_F5F59352B554_.wvu.Rows" localSheetId="19" hidden="1">'12Elem. PR, CR1, CSR2, NAT2'!$12:$12,'12Elem. PR, CR1, CSR2, NAT2'!$18:$18,'12Elem. PR, CR1, CSR2, NAT2'!$24:$24,'12Elem. PR, CR1, CSR2, NAT2'!$30:$30,'12Elem. PR, CR1, CSR2, NAT2'!$36:$36</definedName>
    <definedName name="Z_B5F02B4C_8432_477C_902D_F5F59352B554_.wvu.Rows" localSheetId="22" hidden="1">'15Elem. PR, CR2, CSR2, NAT1'!$12:$12,'15Elem. PR, CR2, CSR2, NAT1'!$18:$18,'15Elem. PR, CR2, CSR2, NAT1'!$24:$24,'15Elem. PR, CR2, CSR2, NAT1'!$30:$30,'15Elem. PR, CR2, CSR2, NAT1'!$36:$36</definedName>
    <definedName name="Z_B5F02B4C_8432_477C_902D_F5F59352B554_.wvu.Rows" localSheetId="10" hidden="1">'1Elem. ER, CR1, CSR1, NAT1'!$13:$13,'1Elem. ER, CR1, CSR1, NAT1'!$19:$19,'1Elem. ER, CR1, CSR1, NAT1'!$25:$25,'1Elem. ER, CR1, CSR1, NAT1'!$31:$31,'1Elem. ER, CR1, CSR1, NAT1'!$37:$37</definedName>
    <definedName name="Z_B5F02B4C_8432_477C_902D_F5F59352B554_.wvu.Rows" localSheetId="11" hidden="1">'9Elem. PR, CR1, CSR1, NAT1'!$13:$13,'9Elem. PR, CR1, CSR1, NAT1'!$19:$19,'9Elem. PR, CR1, CSR1, NAT1'!$25:$25,'9Elem. PR, CR1, CSR1, NAT1'!$31:$31,'9Elem. PR, CR1, CSR1, NAT1'!$37:$37</definedName>
    <definedName name="Z_B5F02B4C_8432_477C_902D_F5F59352B554_.wvu.Rows" localSheetId="24" hidden="1">'Document Analysis, Obs. Discuss'!$13:$13,'Document Analysis, Obs. Discuss'!$15:$15,'Document Analysis, Obs. Discuss'!$17:$17,'Document Analysis, Obs. Discuss'!$19:$19,'Document Analysis, Obs. Discuss'!$24:$24,'Document Analysis, Obs. Discuss'!$26:$26,'Document Analysis, Obs. Discuss'!$28:$28,'Document Analysis, Obs. Discuss'!$30:$30,'Document Analysis, Obs. Discuss'!$32:$32,'Document Analysis, Obs. Discuss'!$34:$34,'Document Analysis, Obs. Discuss'!$36:$36,'Document Analysis, Obs. Discuss'!$38:$38,'Document Analysis, Obs. Discuss'!$40:$40,'Document Analysis, Obs. Discuss'!$42:$42,'Document Analysis, Obs. Discuss'!$46:$46,'Document Analysis, Obs. Discuss'!$48:$48,'Document Analysis, Obs. Discuss'!$50:$50,'Document Analysis, Obs. Discuss'!$52:$52,'Document Analysis, Obs. Discuss'!$54:$54,'Document Analysis, Obs. Discuss'!$58:$58,'Document Analysis, Obs. Discuss'!$60:$60,'Document Analysis, Obs. Discuss'!$62:$62,'Document Analysis, Obs. Discuss'!$64:$64</definedName>
    <definedName name="Z_B5F02B4C_8432_477C_902D_F5F59352B554_.wvu.Rows" localSheetId="3" hidden="1">'Main Menu'!$14:$14,'Main Menu'!$20:$20,'Main Menu'!$24:$24,'Main Menu'!$26:$26,'Main Menu'!$30:$30,'Main Menu'!$32:$32,'Main Menu'!$36:$36,'Main Menu'!$38:$38,'Main Menu'!$42:$42</definedName>
    <definedName name="Z_B5F02B4C_8432_477C_902D_F5F59352B554_.wvu.Rows" localSheetId="6" hidden="1">'Sec. acc opt2 and NAT opt2'!$12:$12,'Sec. acc opt2 and NAT opt2'!$18:$18,'Sec. acc opt2 and NAT opt2'!$24:$24,'Sec. acc opt2 and NAT opt2'!$30:$30,'Sec. acc opt2 and NAT opt2'!$36:$36</definedName>
    <definedName name="Z_B5F02B4C_8432_477C_902D_F5F59352B554_.wvu.Rows" localSheetId="4" hidden="1">'Sec. Acc1, NAT2, CR1, CSR1'!$12:$12,'Sec. Acc1, NAT2, CR1, CSR1'!$18:$18,'Sec. Acc1, NAT2, CR1, CSR1'!$24:$24,'Sec. Acc1, NAT2, CR1, CSR1'!$30:$30,'Sec. Acc1, NAT2, CR1, CSR1'!$36:$36</definedName>
    <definedName name="Z_B5F02B4C_8432_477C_902D_F5F59352B554_.wvu.Rows" localSheetId="5" hidden="1">'Sec. acc2, NAT1, CR1, CSR1'!$12:$12,'Sec. acc2, NAT1, CR1, CSR1'!$18:$18,'Sec. acc2, NAT1, CR1, CSR1'!$24:$24,'Sec. acc2, NAT1, CR1, CSR1'!$30:$30,'Sec. acc2, NAT1, CR1, CSR1'!$36:$36</definedName>
  </definedNames>
  <calcPr calcId="152511"/>
  <customWorkbookViews>
    <customWorkbookView name="ayen - Personal View" guid="{B5F02B4C-8432-477C-902D-F5F59352B554}" mergeInterval="0" personalView="1" maximized="1" xWindow="-8" yWindow="-8" windowWidth="1296" windowHeight="786" tabRatio="0" activeSheetId="23"/>
    <customWorkbookView name="ACMS5 - Personal View" guid="{4A908606-4657-4E94-A24A-D00115F5FBC8}" mergeInterval="0" personalView="1" maximized="1" xWindow="-8" yWindow="-8" windowWidth="1040" windowHeight="744" tabRatio="0"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5" l="1"/>
  <c r="C30" i="25" l="1"/>
  <c r="B30" i="25"/>
  <c r="D29" i="25"/>
  <c r="D28" i="25"/>
  <c r="D27" i="25"/>
  <c r="D26" i="25"/>
  <c r="D25" i="25"/>
  <c r="D24" i="25"/>
  <c r="D23" i="25"/>
  <c r="D22" i="25"/>
  <c r="D21" i="25"/>
  <c r="D20" i="25"/>
  <c r="D30" i="25" l="1"/>
  <c r="E40" i="1"/>
  <c r="A6" i="20" l="1"/>
  <c r="A6" i="11"/>
  <c r="A6" i="10"/>
  <c r="A6" i="9"/>
  <c r="A6" i="8"/>
  <c r="A6" i="7"/>
  <c r="K6" i="1" l="1"/>
  <c r="F8" i="20" s="1"/>
  <c r="F8" i="7" l="1"/>
  <c r="F8" i="8"/>
  <c r="F8" i="9"/>
  <c r="F8" i="10"/>
  <c r="F8" i="11"/>
  <c r="A3" i="1"/>
  <c r="A3" i="25" s="1"/>
  <c r="B8" i="1"/>
  <c r="B14" i="25" s="1"/>
  <c r="B7" i="1"/>
  <c r="B13" i="25" s="1"/>
  <c r="B7" i="7" l="1"/>
  <c r="B7" i="20"/>
  <c r="B7" i="11"/>
  <c r="B7" i="10"/>
  <c r="B7" i="9"/>
  <c r="B7" i="8"/>
  <c r="B6" i="3"/>
  <c r="M73" i="23"/>
  <c r="B6" i="23" l="1"/>
  <c r="O72" i="3" l="1"/>
  <c r="F9" i="11" s="1"/>
  <c r="F9" i="8" l="1"/>
  <c r="F9" i="10"/>
  <c r="F9" i="20"/>
  <c r="F9" i="7"/>
  <c r="F9" i="9"/>
  <c r="D37" i="24"/>
  <c r="B37" i="24"/>
  <c r="M34" i="24"/>
  <c r="M33" i="24"/>
  <c r="M35" i="24" s="1"/>
  <c r="M32" i="24"/>
  <c r="D25" i="24"/>
  <c r="B25" i="24"/>
  <c r="D19" i="24"/>
  <c r="B19" i="24"/>
  <c r="D13" i="24"/>
  <c r="B13" i="24"/>
  <c r="K7" i="24"/>
  <c r="A1" i="24"/>
  <c r="K8" i="1" l="1"/>
  <c r="H16" i="1" l="1"/>
  <c r="L72" i="3" l="1"/>
  <c r="B100" i="20"/>
  <c r="B100" i="11"/>
  <c r="B99" i="10"/>
  <c r="B100" i="9"/>
  <c r="B101" i="8"/>
  <c r="B101" i="7"/>
  <c r="B7" i="23" l="1"/>
  <c r="G22" i="1" l="1"/>
  <c r="G28" i="1" s="1"/>
  <c r="B8" i="20" l="1"/>
  <c r="A113" i="20"/>
  <c r="A114" i="7" l="1"/>
  <c r="A115" i="9" l="1"/>
  <c r="A113" i="11" l="1"/>
  <c r="B8" i="11"/>
  <c r="A113" i="10"/>
  <c r="B8" i="10"/>
  <c r="A114" i="8"/>
  <c r="B8" i="7"/>
  <c r="B8" i="8"/>
  <c r="B8" i="9" l="1"/>
  <c r="G40" i="1" l="1"/>
  <c r="D43" i="1"/>
  <c r="B17" i="1"/>
  <c r="E41" i="1" s="1"/>
  <c r="H17" i="1" l="1"/>
  <c r="B22" i="1"/>
  <c r="B28" i="1" s="1"/>
  <c r="B34" i="1" s="1"/>
  <c r="B40" i="1" s="1"/>
  <c r="B18" i="1"/>
  <c r="E42" i="1" s="1"/>
  <c r="G23" i="1"/>
  <c r="B16" i="3"/>
  <c r="B23" i="1"/>
  <c r="B29" i="1" s="1"/>
  <c r="B35" i="1" s="1"/>
  <c r="B41" i="1" s="1"/>
  <c r="F16" i="3" l="1"/>
  <c r="D16" i="3"/>
  <c r="B8" i="3"/>
  <c r="F7" i="8" s="1"/>
  <c r="B15" i="3"/>
  <c r="B7" i="3"/>
  <c r="B22" i="3"/>
  <c r="D22" i="3" s="1"/>
  <c r="A3" i="3"/>
  <c r="H18" i="1"/>
  <c r="B17" i="3"/>
  <c r="G29" i="1"/>
  <c r="B24" i="1"/>
  <c r="B30" i="1" s="1"/>
  <c r="B36" i="1" s="1"/>
  <c r="B42" i="1" s="1"/>
  <c r="G24" i="1"/>
  <c r="M72" i="3"/>
  <c r="B16" i="22" s="1"/>
  <c r="F17" i="3" l="1"/>
  <c r="D15" i="3"/>
  <c r="F15" i="3"/>
  <c r="D17" i="3"/>
  <c r="B21" i="3"/>
  <c r="B23" i="3"/>
  <c r="D23" i="3" s="1"/>
  <c r="B28" i="3"/>
  <c r="D28" i="3" s="1"/>
  <c r="G30" i="1"/>
  <c r="G41" i="1"/>
  <c r="B16" i="19"/>
  <c r="B16" i="17"/>
  <c r="B16" i="18"/>
  <c r="B16" i="21"/>
  <c r="O6" i="23"/>
  <c r="D21" i="3" l="1"/>
  <c r="B27" i="3"/>
  <c r="B34" i="3"/>
  <c r="B40" i="3" s="1"/>
  <c r="B29" i="3"/>
  <c r="D29" i="3" s="1"/>
  <c r="G42" i="1"/>
  <c r="F6" i="22"/>
  <c r="F6" i="21"/>
  <c r="A1" i="21"/>
  <c r="F7" i="20"/>
  <c r="F6" i="19"/>
  <c r="A1" i="19"/>
  <c r="F6" i="18"/>
  <c r="F6" i="17"/>
  <c r="F7" i="11"/>
  <c r="F7" i="10"/>
  <c r="F6" i="16"/>
  <c r="F6" i="15"/>
  <c r="F6" i="14"/>
  <c r="F6" i="13"/>
  <c r="F6" i="12"/>
  <c r="F7" i="7"/>
  <c r="F7" i="9"/>
  <c r="D40" i="3" l="1"/>
  <c r="F40" i="3"/>
  <c r="B33" i="3"/>
  <c r="B39" i="3" s="1"/>
  <c r="D27" i="3"/>
  <c r="B35" i="3"/>
  <c r="B41" i="3" s="1"/>
  <c r="A112" i="21"/>
  <c r="D41" i="3" l="1"/>
  <c r="D39" i="16" s="1"/>
  <c r="U39" i="16" s="1"/>
  <c r="F41" i="3"/>
  <c r="D39" i="9"/>
  <c r="N39" i="9" s="1"/>
  <c r="D39" i="20"/>
  <c r="O39" i="20" s="1"/>
  <c r="D39" i="3"/>
  <c r="D37" i="16" s="1"/>
  <c r="P37" i="16" s="1"/>
  <c r="F39" i="3"/>
  <c r="A112" i="22"/>
  <c r="D15" i="20"/>
  <c r="P15" i="20" s="1"/>
  <c r="D16" i="20"/>
  <c r="P16" i="20" s="1"/>
  <c r="D14" i="20"/>
  <c r="P14" i="20" s="1"/>
  <c r="A112" i="19"/>
  <c r="D14" i="19"/>
  <c r="Q14" i="19" s="1"/>
  <c r="D15" i="19"/>
  <c r="Q15" i="19" s="1"/>
  <c r="D13" i="19"/>
  <c r="Q13" i="19" s="1"/>
  <c r="A112" i="18"/>
  <c r="D14" i="18"/>
  <c r="P14" i="18" s="1"/>
  <c r="D15" i="18"/>
  <c r="P15" i="18" s="1"/>
  <c r="D13" i="18"/>
  <c r="P13" i="18" s="1"/>
  <c r="A112" i="17"/>
  <c r="A112" i="16"/>
  <c r="B110" i="16"/>
  <c r="E105" i="16"/>
  <c r="B105" i="16"/>
  <c r="E101" i="16"/>
  <c r="B101" i="16"/>
  <c r="B39" i="16"/>
  <c r="D38" i="16"/>
  <c r="U38" i="16" s="1"/>
  <c r="B38" i="16"/>
  <c r="B37" i="16"/>
  <c r="D36" i="16"/>
  <c r="B36" i="16"/>
  <c r="D33" i="16"/>
  <c r="R33" i="16" s="1"/>
  <c r="B33" i="16"/>
  <c r="D32" i="16"/>
  <c r="R32" i="16" s="1"/>
  <c r="B32" i="16"/>
  <c r="D31" i="16"/>
  <c r="R31" i="16" s="1"/>
  <c r="B31" i="16"/>
  <c r="D30" i="16"/>
  <c r="B30" i="16"/>
  <c r="D27" i="16"/>
  <c r="N27" i="16" s="1"/>
  <c r="B27" i="16"/>
  <c r="D26" i="16"/>
  <c r="N26" i="16" s="1"/>
  <c r="B26" i="16"/>
  <c r="D25" i="16"/>
  <c r="N25" i="16" s="1"/>
  <c r="B25" i="16"/>
  <c r="D24" i="16"/>
  <c r="B24" i="16"/>
  <c r="D21" i="16"/>
  <c r="B21" i="16"/>
  <c r="D20" i="16"/>
  <c r="B20" i="16"/>
  <c r="D19" i="16"/>
  <c r="B19" i="16"/>
  <c r="D18" i="16"/>
  <c r="B18" i="16"/>
  <c r="D15" i="16"/>
  <c r="B15" i="16"/>
  <c r="D14" i="16"/>
  <c r="B14" i="16"/>
  <c r="D13" i="16"/>
  <c r="B13" i="16"/>
  <c r="D12" i="16"/>
  <c r="B12" i="16"/>
  <c r="A3" i="16"/>
  <c r="A2" i="16"/>
  <c r="A1" i="16"/>
  <c r="A112" i="15"/>
  <c r="B110" i="15"/>
  <c r="E105" i="15"/>
  <c r="B105" i="15"/>
  <c r="E101" i="15"/>
  <c r="B101" i="15"/>
  <c r="B39" i="15"/>
  <c r="D38" i="15"/>
  <c r="P38" i="15" s="1"/>
  <c r="B38" i="15"/>
  <c r="B37" i="15"/>
  <c r="D36" i="15"/>
  <c r="B36" i="15"/>
  <c r="D33" i="15"/>
  <c r="R33" i="15" s="1"/>
  <c r="B33" i="15"/>
  <c r="D32" i="15"/>
  <c r="R32" i="15" s="1"/>
  <c r="B32" i="15"/>
  <c r="D31" i="15"/>
  <c r="R31" i="15" s="1"/>
  <c r="R34" i="15" s="1"/>
  <c r="F29" i="15" s="1"/>
  <c r="B31" i="15"/>
  <c r="D30" i="15"/>
  <c r="B30" i="15"/>
  <c r="D27" i="15"/>
  <c r="N27" i="15" s="1"/>
  <c r="B27" i="15"/>
  <c r="D26" i="15"/>
  <c r="N26" i="15" s="1"/>
  <c r="B26" i="15"/>
  <c r="D25" i="15"/>
  <c r="N25" i="15" s="1"/>
  <c r="B25" i="15"/>
  <c r="D24" i="15"/>
  <c r="B24" i="15"/>
  <c r="D21" i="15"/>
  <c r="B21" i="15"/>
  <c r="D20" i="15"/>
  <c r="B20" i="15"/>
  <c r="D19" i="15"/>
  <c r="B19" i="15"/>
  <c r="D18" i="15"/>
  <c r="B18" i="15"/>
  <c r="D15" i="15"/>
  <c r="B15" i="15"/>
  <c r="D14" i="15"/>
  <c r="B14" i="15"/>
  <c r="D13" i="15"/>
  <c r="B13" i="15"/>
  <c r="D12" i="15"/>
  <c r="B12" i="15"/>
  <c r="A3" i="15"/>
  <c r="A2" i="15"/>
  <c r="A1" i="15"/>
  <c r="A112" i="14"/>
  <c r="B110" i="14"/>
  <c r="E105" i="14"/>
  <c r="B105" i="14"/>
  <c r="E101" i="14"/>
  <c r="B101" i="14"/>
  <c r="B39" i="14"/>
  <c r="D38" i="14"/>
  <c r="P38" i="14" s="1"/>
  <c r="B38" i="14"/>
  <c r="B37" i="14"/>
  <c r="D36" i="14"/>
  <c r="B36" i="14"/>
  <c r="D33" i="14"/>
  <c r="B33" i="14"/>
  <c r="D32" i="14"/>
  <c r="B32" i="14"/>
  <c r="D31" i="14"/>
  <c r="C32" i="14" s="1"/>
  <c r="B31" i="14"/>
  <c r="D30" i="14"/>
  <c r="B30" i="14"/>
  <c r="D27" i="14"/>
  <c r="N27" i="14" s="1"/>
  <c r="B27" i="14"/>
  <c r="D26" i="14"/>
  <c r="N26" i="14" s="1"/>
  <c r="B26" i="14"/>
  <c r="D25" i="14"/>
  <c r="N25" i="14" s="1"/>
  <c r="B25" i="14"/>
  <c r="D24" i="14"/>
  <c r="B24" i="14"/>
  <c r="D21" i="14"/>
  <c r="B21" i="14"/>
  <c r="D20" i="14"/>
  <c r="B20" i="14"/>
  <c r="D19" i="14"/>
  <c r="B19" i="14"/>
  <c r="D18" i="14"/>
  <c r="B18" i="14"/>
  <c r="D15" i="14"/>
  <c r="B15" i="14"/>
  <c r="D14" i="14"/>
  <c r="B14" i="14"/>
  <c r="D13" i="14"/>
  <c r="B13" i="14"/>
  <c r="D12" i="14"/>
  <c r="B12" i="14"/>
  <c r="A3" i="14"/>
  <c r="A2" i="14"/>
  <c r="A1" i="14"/>
  <c r="A112" i="13"/>
  <c r="A112" i="12"/>
  <c r="B110" i="12"/>
  <c r="E105" i="12"/>
  <c r="B105" i="12"/>
  <c r="E101" i="12"/>
  <c r="B101" i="12"/>
  <c r="B39" i="12"/>
  <c r="D38" i="12"/>
  <c r="Q38" i="12" s="1"/>
  <c r="B38" i="12"/>
  <c r="B37" i="12"/>
  <c r="D36" i="12"/>
  <c r="B36" i="12"/>
  <c r="D33" i="12"/>
  <c r="M33" i="12" s="1"/>
  <c r="B33" i="12"/>
  <c r="D32" i="12"/>
  <c r="M32" i="12" s="1"/>
  <c r="B32" i="12"/>
  <c r="D31" i="12"/>
  <c r="M31" i="12" s="1"/>
  <c r="B31" i="12"/>
  <c r="D30" i="12"/>
  <c r="B30" i="12"/>
  <c r="D27" i="12"/>
  <c r="B27" i="12"/>
  <c r="D26" i="12"/>
  <c r="B26" i="12"/>
  <c r="D25" i="12"/>
  <c r="B25" i="12"/>
  <c r="D24" i="12"/>
  <c r="B24" i="12"/>
  <c r="D21" i="12"/>
  <c r="B21" i="12"/>
  <c r="D20" i="12"/>
  <c r="B20" i="12"/>
  <c r="D19" i="12"/>
  <c r="B19" i="12"/>
  <c r="D18" i="12"/>
  <c r="B18" i="12"/>
  <c r="D15" i="12"/>
  <c r="B15" i="12"/>
  <c r="D14" i="12"/>
  <c r="B14" i="12"/>
  <c r="D13" i="12"/>
  <c r="B13" i="12"/>
  <c r="D12" i="12"/>
  <c r="B12" i="12"/>
  <c r="A3" i="12"/>
  <c r="A2" i="12"/>
  <c r="A1" i="12"/>
  <c r="D37" i="12" l="1"/>
  <c r="Q37" i="12" s="1"/>
  <c r="D39" i="12"/>
  <c r="Q39" i="12" s="1"/>
  <c r="D37" i="14"/>
  <c r="P37" i="14" s="1"/>
  <c r="D39" i="14"/>
  <c r="P39" i="14" s="1"/>
  <c r="D39" i="15"/>
  <c r="C39" i="15" s="1"/>
  <c r="D37" i="15"/>
  <c r="P37" i="15" s="1"/>
  <c r="D40" i="20"/>
  <c r="O40" i="20" s="1"/>
  <c r="D40" i="9"/>
  <c r="N40" i="9" s="1"/>
  <c r="D38" i="20"/>
  <c r="O38" i="20" s="1"/>
  <c r="D38" i="9"/>
  <c r="N38" i="9" s="1"/>
  <c r="C14" i="15"/>
  <c r="C20" i="15"/>
  <c r="C26" i="12"/>
  <c r="M34" i="12"/>
  <c r="F29" i="12" s="1"/>
  <c r="G29" i="12" s="1"/>
  <c r="N28" i="15"/>
  <c r="F23" i="15" s="1"/>
  <c r="G23" i="15" s="1"/>
  <c r="Q16" i="19"/>
  <c r="F11" i="19" s="1"/>
  <c r="P17" i="20"/>
  <c r="F12" i="20" s="1"/>
  <c r="C33" i="14"/>
  <c r="C34" i="14" s="1"/>
  <c r="F29" i="14" s="1"/>
  <c r="G29" i="14" s="1"/>
  <c r="C15" i="15"/>
  <c r="C16" i="15" s="1"/>
  <c r="C21" i="15"/>
  <c r="C14" i="16"/>
  <c r="C20" i="16"/>
  <c r="C14" i="12"/>
  <c r="C20" i="12"/>
  <c r="C27" i="12"/>
  <c r="C14" i="14"/>
  <c r="C20" i="14"/>
  <c r="R34" i="16"/>
  <c r="F29" i="16" s="1"/>
  <c r="G29" i="16" s="1"/>
  <c r="P38" i="16"/>
  <c r="P39" i="16"/>
  <c r="U37" i="16"/>
  <c r="U40" i="16" s="1"/>
  <c r="F35" i="16" s="1"/>
  <c r="G35" i="16" s="1"/>
  <c r="H35" i="16" s="1"/>
  <c r="P16" i="18"/>
  <c r="F11" i="18" s="1"/>
  <c r="N28" i="16"/>
  <c r="F23" i="16" s="1"/>
  <c r="G23" i="16" s="1"/>
  <c r="C15" i="16"/>
  <c r="C21" i="16"/>
  <c r="G29" i="15"/>
  <c r="N28" i="14"/>
  <c r="F23" i="14" s="1"/>
  <c r="G23" i="14" s="1"/>
  <c r="C15" i="14"/>
  <c r="C21" i="14"/>
  <c r="C15" i="12"/>
  <c r="C21" i="12"/>
  <c r="B112" i="8"/>
  <c r="E107" i="8"/>
  <c r="B107" i="8"/>
  <c r="E103" i="8"/>
  <c r="B103" i="8"/>
  <c r="D40" i="8"/>
  <c r="N40" i="8" s="1"/>
  <c r="B40" i="8"/>
  <c r="D39" i="8"/>
  <c r="N39" i="8" s="1"/>
  <c r="B39" i="8"/>
  <c r="D38" i="8"/>
  <c r="N38" i="8" s="1"/>
  <c r="B38" i="8"/>
  <c r="D37" i="8"/>
  <c r="B37" i="8"/>
  <c r="D28" i="8"/>
  <c r="B28" i="8"/>
  <c r="D27" i="8"/>
  <c r="B27" i="8"/>
  <c r="D26" i="8"/>
  <c r="B26" i="8"/>
  <c r="D25" i="8"/>
  <c r="B25" i="8"/>
  <c r="D22" i="8"/>
  <c r="B22" i="8"/>
  <c r="D21" i="8"/>
  <c r="B21" i="8"/>
  <c r="D20" i="8"/>
  <c r="B20" i="8"/>
  <c r="D19" i="8"/>
  <c r="B19" i="8"/>
  <c r="D16" i="8"/>
  <c r="B16" i="8"/>
  <c r="D15" i="8"/>
  <c r="B15" i="8"/>
  <c r="D14" i="8"/>
  <c r="B14" i="8"/>
  <c r="D13" i="8"/>
  <c r="B13" i="8"/>
  <c r="A3" i="8"/>
  <c r="A2" i="8"/>
  <c r="A1" i="8"/>
  <c r="F11" i="15"/>
  <c r="N41" i="9" l="1"/>
  <c r="F36" i="9" s="1"/>
  <c r="C22" i="15"/>
  <c r="F17" i="15" s="1"/>
  <c r="G17" i="15" s="1"/>
  <c r="P40" i="14"/>
  <c r="F35" i="14" s="1"/>
  <c r="G35" i="14" s="1"/>
  <c r="H35" i="14" s="1"/>
  <c r="P40" i="16"/>
  <c r="P39" i="15"/>
  <c r="P40" i="15" s="1"/>
  <c r="Q40" i="12"/>
  <c r="F35" i="12" s="1"/>
  <c r="G35" i="12" s="1"/>
  <c r="H35" i="12" s="1"/>
  <c r="C38" i="15"/>
  <c r="C40" i="15" s="1"/>
  <c r="F35" i="15" s="1"/>
  <c r="G35" i="15" s="1"/>
  <c r="H35" i="15" s="1"/>
  <c r="C22" i="14"/>
  <c r="F17" i="14" s="1"/>
  <c r="G17" i="14" s="1"/>
  <c r="H17" i="14" s="1"/>
  <c r="N41" i="8"/>
  <c r="F36" i="8" s="1"/>
  <c r="G36" i="8" s="1"/>
  <c r="H36" i="8" s="1"/>
  <c r="C28" i="12"/>
  <c r="C21" i="8"/>
  <c r="C22" i="8"/>
  <c r="C27" i="8"/>
  <c r="C28" i="8"/>
  <c r="C22" i="12"/>
  <c r="F17" i="12" s="1"/>
  <c r="G17" i="12" s="1"/>
  <c r="C22" i="16"/>
  <c r="F17" i="16" s="1"/>
  <c r="G17" i="16" s="1"/>
  <c r="H17" i="16" s="1"/>
  <c r="C16" i="12"/>
  <c r="C16" i="14"/>
  <c r="G11" i="15"/>
  <c r="H11" i="15" s="1"/>
  <c r="H17" i="15"/>
  <c r="C15" i="8"/>
  <c r="C16" i="16"/>
  <c r="C16" i="8"/>
  <c r="A2" i="23"/>
  <c r="M71" i="23"/>
  <c r="M72" i="23"/>
  <c r="M74" i="23"/>
  <c r="M70" i="23"/>
  <c r="F11" i="16"/>
  <c r="F11" i="14"/>
  <c r="F11" i="12"/>
  <c r="F23" i="12"/>
  <c r="C29" i="8" l="1"/>
  <c r="G23" i="12"/>
  <c r="H17" i="12" s="1"/>
  <c r="C23" i="8"/>
  <c r="C17" i="8"/>
  <c r="F12" i="8" s="1"/>
  <c r="G11" i="12"/>
  <c r="H11" i="12" s="1"/>
  <c r="G11" i="14"/>
  <c r="H11" i="14" s="1"/>
  <c r="H41" i="14" s="1"/>
  <c r="H41" i="15"/>
  <c r="E67" i="15" s="1"/>
  <c r="O67" i="15" s="1"/>
  <c r="G11" i="16"/>
  <c r="H11" i="16" s="1"/>
  <c r="H41" i="16" s="1"/>
  <c r="B111" i="20"/>
  <c r="E106" i="20"/>
  <c r="B106" i="20"/>
  <c r="E102" i="20"/>
  <c r="B102" i="20"/>
  <c r="B40" i="20"/>
  <c r="B39" i="20"/>
  <c r="B38" i="20"/>
  <c r="D37" i="20"/>
  <c r="B37" i="20"/>
  <c r="D28" i="20"/>
  <c r="B28" i="20"/>
  <c r="D27" i="20"/>
  <c r="B27" i="20"/>
  <c r="D26" i="20"/>
  <c r="B26" i="20"/>
  <c r="D25" i="20"/>
  <c r="B25" i="20"/>
  <c r="D22" i="20"/>
  <c r="B22" i="20"/>
  <c r="D21" i="20"/>
  <c r="B21" i="20"/>
  <c r="D20" i="20"/>
  <c r="B20" i="20"/>
  <c r="D19" i="20"/>
  <c r="B19" i="20"/>
  <c r="B16" i="20"/>
  <c r="B15" i="20"/>
  <c r="B14" i="20"/>
  <c r="D13" i="20"/>
  <c r="B13" i="20"/>
  <c r="A3" i="20"/>
  <c r="A2" i="20"/>
  <c r="A1" i="20"/>
  <c r="B110" i="19"/>
  <c r="E105" i="19"/>
  <c r="B105" i="19"/>
  <c r="E101" i="19"/>
  <c r="B101" i="19"/>
  <c r="D39" i="19"/>
  <c r="B39" i="19"/>
  <c r="D38" i="19"/>
  <c r="B38" i="19"/>
  <c r="D37" i="19"/>
  <c r="B37" i="19"/>
  <c r="D36" i="19"/>
  <c r="B36" i="19"/>
  <c r="D33" i="19"/>
  <c r="B33" i="19"/>
  <c r="D32" i="19"/>
  <c r="B32" i="19"/>
  <c r="D31" i="19"/>
  <c r="B31" i="19"/>
  <c r="D30" i="19"/>
  <c r="B30" i="19"/>
  <c r="D27" i="19"/>
  <c r="P27" i="19" s="1"/>
  <c r="B27" i="19"/>
  <c r="D26" i="19"/>
  <c r="P26" i="19" s="1"/>
  <c r="B26" i="19"/>
  <c r="D25" i="19"/>
  <c r="P25" i="19" s="1"/>
  <c r="B25" i="19"/>
  <c r="D24" i="19"/>
  <c r="B24" i="19"/>
  <c r="D21" i="19"/>
  <c r="B21" i="19"/>
  <c r="D20" i="19"/>
  <c r="B20" i="19"/>
  <c r="D19" i="19"/>
  <c r="B19" i="19"/>
  <c r="D18" i="19"/>
  <c r="B18" i="19"/>
  <c r="B15" i="19"/>
  <c r="B14" i="19"/>
  <c r="B13" i="19"/>
  <c r="D12" i="19"/>
  <c r="B12" i="19"/>
  <c r="A3" i="19"/>
  <c r="A2" i="19"/>
  <c r="B110" i="17"/>
  <c r="E105" i="17"/>
  <c r="B105" i="17"/>
  <c r="E101" i="17"/>
  <c r="B101" i="17"/>
  <c r="D39" i="17"/>
  <c r="B39" i="17"/>
  <c r="D38" i="17"/>
  <c r="B38" i="17"/>
  <c r="D37" i="17"/>
  <c r="B37" i="17"/>
  <c r="D36" i="17"/>
  <c r="B36" i="17"/>
  <c r="D33" i="17"/>
  <c r="N33" i="17" s="1"/>
  <c r="B33" i="17"/>
  <c r="D32" i="17"/>
  <c r="N32" i="17" s="1"/>
  <c r="B32" i="17"/>
  <c r="D31" i="17"/>
  <c r="N31" i="17" s="1"/>
  <c r="B31" i="17"/>
  <c r="D30" i="17"/>
  <c r="B30" i="17"/>
  <c r="D27" i="17"/>
  <c r="B27" i="17"/>
  <c r="D26" i="17"/>
  <c r="B26" i="17"/>
  <c r="D25" i="17"/>
  <c r="N25" i="17" s="1"/>
  <c r="B25" i="17"/>
  <c r="D24" i="17"/>
  <c r="B24" i="17"/>
  <c r="D21" i="17"/>
  <c r="B21" i="17"/>
  <c r="D20" i="17"/>
  <c r="B20" i="17"/>
  <c r="D19" i="17"/>
  <c r="B19" i="17"/>
  <c r="D18" i="17"/>
  <c r="B18" i="17"/>
  <c r="D15" i="17"/>
  <c r="N15" i="17" s="1"/>
  <c r="B15" i="17"/>
  <c r="D14" i="17"/>
  <c r="N14" i="17" s="1"/>
  <c r="B14" i="17"/>
  <c r="D13" i="17"/>
  <c r="N13" i="17" s="1"/>
  <c r="B13" i="17"/>
  <c r="D12" i="17"/>
  <c r="B12" i="17"/>
  <c r="A3" i="17"/>
  <c r="A2" i="17"/>
  <c r="A1" i="17"/>
  <c r="B111" i="11"/>
  <c r="E106" i="11"/>
  <c r="B106" i="11"/>
  <c r="E102" i="11"/>
  <c r="B102" i="11"/>
  <c r="D40" i="11"/>
  <c r="P40" i="11" s="1"/>
  <c r="B40" i="11"/>
  <c r="D39" i="11"/>
  <c r="P39" i="11" s="1"/>
  <c r="B39" i="11"/>
  <c r="D38" i="11"/>
  <c r="B38" i="11"/>
  <c r="D37" i="11"/>
  <c r="B37" i="11"/>
  <c r="D28" i="11"/>
  <c r="B28" i="11"/>
  <c r="D27" i="11"/>
  <c r="B27" i="11"/>
  <c r="D26" i="11"/>
  <c r="B26" i="11"/>
  <c r="D25" i="11"/>
  <c r="B25" i="11"/>
  <c r="D22" i="11"/>
  <c r="B22" i="11"/>
  <c r="D21" i="11"/>
  <c r="B21" i="11"/>
  <c r="D20" i="11"/>
  <c r="B20" i="11"/>
  <c r="D19" i="11"/>
  <c r="B19" i="11"/>
  <c r="D16" i="11"/>
  <c r="N16" i="11" s="1"/>
  <c r="B16" i="11"/>
  <c r="D15" i="11"/>
  <c r="N15" i="11" s="1"/>
  <c r="B15" i="11"/>
  <c r="D14" i="11"/>
  <c r="N14" i="11" s="1"/>
  <c r="B14" i="11"/>
  <c r="D13" i="11"/>
  <c r="B13" i="11"/>
  <c r="A3" i="11"/>
  <c r="A2" i="11"/>
  <c r="A1" i="11"/>
  <c r="B110" i="13"/>
  <c r="E105" i="13"/>
  <c r="B105" i="13"/>
  <c r="E101" i="13"/>
  <c r="B101" i="13"/>
  <c r="D39" i="13"/>
  <c r="B39" i="13"/>
  <c r="D38" i="13"/>
  <c r="B38" i="13"/>
  <c r="D37" i="13"/>
  <c r="B37" i="13"/>
  <c r="D36" i="13"/>
  <c r="B36" i="13"/>
  <c r="D33" i="13"/>
  <c r="B33" i="13"/>
  <c r="D32" i="13"/>
  <c r="B32" i="13"/>
  <c r="D31" i="13"/>
  <c r="B31" i="13"/>
  <c r="D30" i="13"/>
  <c r="B30" i="13"/>
  <c r="D27" i="13"/>
  <c r="N27" i="13" s="1"/>
  <c r="B27" i="13"/>
  <c r="D26" i="13"/>
  <c r="N26" i="13" s="1"/>
  <c r="B26" i="13"/>
  <c r="D25" i="13"/>
  <c r="N25" i="13" s="1"/>
  <c r="B25" i="13"/>
  <c r="D24" i="13"/>
  <c r="B24" i="13"/>
  <c r="D21" i="13"/>
  <c r="B21" i="13"/>
  <c r="D20" i="13"/>
  <c r="B20" i="13"/>
  <c r="D19" i="13"/>
  <c r="B19" i="13"/>
  <c r="D18" i="13"/>
  <c r="B18" i="13"/>
  <c r="D15" i="13"/>
  <c r="B15" i="13"/>
  <c r="D14" i="13"/>
  <c r="B14" i="13"/>
  <c r="D13" i="13"/>
  <c r="B13" i="13"/>
  <c r="D12" i="13"/>
  <c r="B12" i="13"/>
  <c r="A3" i="13"/>
  <c r="A2" i="13"/>
  <c r="A1" i="13"/>
  <c r="B112" i="7"/>
  <c r="E107" i="7"/>
  <c r="B107" i="7"/>
  <c r="E103" i="7"/>
  <c r="B103" i="7"/>
  <c r="D40" i="7"/>
  <c r="B40" i="7"/>
  <c r="D39" i="7"/>
  <c r="B39" i="7"/>
  <c r="D38" i="7"/>
  <c r="B38" i="7"/>
  <c r="D37" i="7"/>
  <c r="B37" i="7"/>
  <c r="M34" i="7"/>
  <c r="M33" i="7"/>
  <c r="M32" i="7"/>
  <c r="D28" i="7"/>
  <c r="B28" i="7"/>
  <c r="D27" i="7"/>
  <c r="B27" i="7"/>
  <c r="D26" i="7"/>
  <c r="B26" i="7"/>
  <c r="D25" i="7"/>
  <c r="B25" i="7"/>
  <c r="D22" i="7"/>
  <c r="B22" i="7"/>
  <c r="D21" i="7"/>
  <c r="B21" i="7"/>
  <c r="D20" i="7"/>
  <c r="B20" i="7"/>
  <c r="D19" i="7"/>
  <c r="B19" i="7"/>
  <c r="D16" i="7"/>
  <c r="B16" i="7"/>
  <c r="D15" i="7"/>
  <c r="B15" i="7"/>
  <c r="D14" i="7"/>
  <c r="B14" i="7"/>
  <c r="D13" i="7"/>
  <c r="B13" i="7"/>
  <c r="A3" i="7"/>
  <c r="A2" i="7"/>
  <c r="A1" i="7"/>
  <c r="B110" i="22"/>
  <c r="E105" i="22"/>
  <c r="B105" i="22"/>
  <c r="E101" i="22"/>
  <c r="B101" i="22"/>
  <c r="D39" i="22"/>
  <c r="N39" i="22" s="1"/>
  <c r="B39" i="22"/>
  <c r="D38" i="22"/>
  <c r="N38" i="22" s="1"/>
  <c r="B38" i="22"/>
  <c r="D37" i="22"/>
  <c r="N37" i="22" s="1"/>
  <c r="B37" i="22"/>
  <c r="D36" i="22"/>
  <c r="B36" i="22"/>
  <c r="D33" i="22"/>
  <c r="N33" i="22" s="1"/>
  <c r="B33" i="22"/>
  <c r="D32" i="22"/>
  <c r="N32" i="22" s="1"/>
  <c r="B32" i="22"/>
  <c r="D31" i="22"/>
  <c r="N31" i="22" s="1"/>
  <c r="B31" i="22"/>
  <c r="D30" i="22"/>
  <c r="B30" i="22"/>
  <c r="D27" i="22"/>
  <c r="N27" i="22" s="1"/>
  <c r="B27" i="22"/>
  <c r="D26" i="22"/>
  <c r="N26" i="22" s="1"/>
  <c r="B26" i="22"/>
  <c r="D25" i="22"/>
  <c r="N25" i="22" s="1"/>
  <c r="B25" i="22"/>
  <c r="D24" i="22"/>
  <c r="B24" i="22"/>
  <c r="D21" i="22"/>
  <c r="B21" i="22"/>
  <c r="D20" i="22"/>
  <c r="B20" i="22"/>
  <c r="D19" i="22"/>
  <c r="B19" i="22"/>
  <c r="D18" i="22"/>
  <c r="B18" i="22"/>
  <c r="D15" i="22"/>
  <c r="N15" i="22" s="1"/>
  <c r="B15" i="22"/>
  <c r="D14" i="22"/>
  <c r="N14" i="22" s="1"/>
  <c r="B14" i="22"/>
  <c r="D13" i="22"/>
  <c r="N13" i="22" s="1"/>
  <c r="B13" i="22"/>
  <c r="D12" i="22"/>
  <c r="B12" i="22"/>
  <c r="A3" i="22"/>
  <c r="A2" i="22"/>
  <c r="A1" i="22"/>
  <c r="C14" i="13" l="1"/>
  <c r="C20" i="13"/>
  <c r="C38" i="13"/>
  <c r="P28" i="19"/>
  <c r="F23" i="19" s="1"/>
  <c r="C16" i="7"/>
  <c r="C20" i="22"/>
  <c r="C21" i="20"/>
  <c r="C27" i="20"/>
  <c r="C21" i="19"/>
  <c r="F24" i="8"/>
  <c r="G24" i="8" s="1"/>
  <c r="F18" i="8"/>
  <c r="G18" i="8" s="1"/>
  <c r="H41" i="12"/>
  <c r="E67" i="12" s="1"/>
  <c r="O67" i="12" s="1"/>
  <c r="N28" i="22"/>
  <c r="F23" i="22" s="1"/>
  <c r="C27" i="7"/>
  <c r="N16" i="22"/>
  <c r="F11" i="22" s="1"/>
  <c r="G11" i="22" s="1"/>
  <c r="H11" i="22" s="1"/>
  <c r="C39" i="7"/>
  <c r="C40" i="7"/>
  <c r="P38" i="11"/>
  <c r="P41" i="11" s="1"/>
  <c r="F36" i="11" s="1"/>
  <c r="C28" i="7"/>
  <c r="C28" i="20"/>
  <c r="C29" i="20" s="1"/>
  <c r="C27" i="11"/>
  <c r="C28" i="11"/>
  <c r="C21" i="7"/>
  <c r="C22" i="7"/>
  <c r="G12" i="8"/>
  <c r="H12" i="8" s="1"/>
  <c r="E67" i="16"/>
  <c r="G67" i="16" s="1"/>
  <c r="E67" i="14"/>
  <c r="O67" i="14" s="1"/>
  <c r="N34" i="22"/>
  <c r="F29" i="22" s="1"/>
  <c r="G29" i="22" s="1"/>
  <c r="N26" i="17"/>
  <c r="C26" i="17"/>
  <c r="N27" i="17"/>
  <c r="C27" i="17"/>
  <c r="C32" i="19"/>
  <c r="C33" i="19"/>
  <c r="C39" i="19"/>
  <c r="C32" i="13"/>
  <c r="C33" i="13"/>
  <c r="G67" i="15"/>
  <c r="C38" i="19"/>
  <c r="N40" i="22"/>
  <c r="F35" i="22" s="1"/>
  <c r="G35" i="22" s="1"/>
  <c r="H35" i="22" s="1"/>
  <c r="O41" i="20"/>
  <c r="F36" i="20" s="1"/>
  <c r="G36" i="20" s="1"/>
  <c r="H36" i="20" s="1"/>
  <c r="C22" i="20"/>
  <c r="C20" i="19"/>
  <c r="N34" i="17"/>
  <c r="F29" i="17" s="1"/>
  <c r="G29" i="17" s="1"/>
  <c r="M35" i="7"/>
  <c r="N17" i="11"/>
  <c r="F12" i="11" s="1"/>
  <c r="G12" i="11" s="1"/>
  <c r="H12" i="11" s="1"/>
  <c r="C21" i="11"/>
  <c r="N16" i="17"/>
  <c r="F11" i="17" s="1"/>
  <c r="G11" i="17" s="1"/>
  <c r="H11" i="17" s="1"/>
  <c r="N28" i="13"/>
  <c r="F23" i="13" s="1"/>
  <c r="C20" i="17"/>
  <c r="C38" i="17"/>
  <c r="C15" i="13"/>
  <c r="C21" i="13"/>
  <c r="C39" i="13"/>
  <c r="C21" i="17"/>
  <c r="C39" i="17"/>
  <c r="C22" i="11"/>
  <c r="C15" i="7"/>
  <c r="C21" i="22"/>
  <c r="B110" i="6"/>
  <c r="E105" i="6"/>
  <c r="B105" i="6"/>
  <c r="E101" i="6"/>
  <c r="B101" i="6"/>
  <c r="B110" i="5"/>
  <c r="E105" i="5"/>
  <c r="B105" i="5"/>
  <c r="E101" i="5"/>
  <c r="B101" i="5"/>
  <c r="B110" i="4"/>
  <c r="E105" i="4"/>
  <c r="B105" i="4"/>
  <c r="E101" i="4"/>
  <c r="B101" i="4"/>
  <c r="B110" i="21"/>
  <c r="E105" i="21"/>
  <c r="B105" i="21"/>
  <c r="E101" i="21"/>
  <c r="B101" i="21"/>
  <c r="B111" i="10"/>
  <c r="E106" i="10"/>
  <c r="B106" i="10"/>
  <c r="E102" i="10"/>
  <c r="B102" i="10"/>
  <c r="B110" i="18"/>
  <c r="E105" i="18"/>
  <c r="B105" i="18"/>
  <c r="E101" i="18"/>
  <c r="B101" i="18"/>
  <c r="E107" i="9"/>
  <c r="B107" i="9"/>
  <c r="E103" i="9"/>
  <c r="B103" i="9"/>
  <c r="B112" i="9"/>
  <c r="A2" i="5"/>
  <c r="A3" i="5"/>
  <c r="A1" i="5"/>
  <c r="A2" i="4"/>
  <c r="A3" i="4"/>
  <c r="A1" i="4"/>
  <c r="A2" i="21"/>
  <c r="A3" i="21"/>
  <c r="A2" i="10"/>
  <c r="A3" i="10"/>
  <c r="A1" i="10"/>
  <c r="C16" i="13" l="1"/>
  <c r="C40" i="13"/>
  <c r="F35" i="13" s="1"/>
  <c r="G35" i="13" s="1"/>
  <c r="H35" i="13" s="1"/>
  <c r="C22" i="13"/>
  <c r="F17" i="13" s="1"/>
  <c r="G17" i="13" s="1"/>
  <c r="C22" i="22"/>
  <c r="F17" i="22" s="1"/>
  <c r="G17" i="22" s="1"/>
  <c r="C17" i="7"/>
  <c r="F12" i="7" s="1"/>
  <c r="C22" i="19"/>
  <c r="F17" i="19" s="1"/>
  <c r="G17" i="19" s="1"/>
  <c r="F24" i="20"/>
  <c r="G24" i="20" s="1"/>
  <c r="H18" i="8"/>
  <c r="G67" i="12"/>
  <c r="C29" i="7"/>
  <c r="C41" i="7"/>
  <c r="C23" i="20"/>
  <c r="C23" i="7"/>
  <c r="C29" i="11"/>
  <c r="C23" i="11"/>
  <c r="H42" i="8"/>
  <c r="O67" i="16"/>
  <c r="C40" i="19"/>
  <c r="F35" i="19" s="1"/>
  <c r="G35" i="19" s="1"/>
  <c r="H35" i="19" s="1"/>
  <c r="G67" i="14"/>
  <c r="C34" i="19"/>
  <c r="F29" i="19" s="1"/>
  <c r="G29" i="19" s="1"/>
  <c r="N28" i="17"/>
  <c r="C34" i="13"/>
  <c r="F29" i="13" s="1"/>
  <c r="G29" i="13" s="1"/>
  <c r="C28" i="17"/>
  <c r="F23" i="17" s="1"/>
  <c r="G23" i="17" s="1"/>
  <c r="C40" i="17"/>
  <c r="F35" i="17" s="1"/>
  <c r="G35" i="17" s="1"/>
  <c r="H35" i="17" s="1"/>
  <c r="G23" i="19"/>
  <c r="G12" i="20"/>
  <c r="H12" i="20" s="1"/>
  <c r="G11" i="19"/>
  <c r="H11" i="19" s="1"/>
  <c r="G36" i="11"/>
  <c r="H36" i="11" s="1"/>
  <c r="C22" i="17"/>
  <c r="F17" i="17" s="1"/>
  <c r="G17" i="17" s="1"/>
  <c r="G23" i="13"/>
  <c r="G12" i="7"/>
  <c r="H12" i="7" s="1"/>
  <c r="G23" i="22"/>
  <c r="A2" i="18"/>
  <c r="A3" i="18"/>
  <c r="A1" i="18"/>
  <c r="A2" i="6"/>
  <c r="A3" i="6"/>
  <c r="A1" i="6"/>
  <c r="A3" i="9"/>
  <c r="A2" i="9"/>
  <c r="A1" i="9"/>
  <c r="F11" i="13"/>
  <c r="G11" i="13" l="1"/>
  <c r="H11" i="13" s="1"/>
  <c r="H17" i="22"/>
  <c r="H41" i="22" s="1"/>
  <c r="E67" i="22" s="1"/>
  <c r="O67" i="22" s="1"/>
  <c r="F36" i="7"/>
  <c r="G36" i="7" s="1"/>
  <c r="H36" i="7" s="1"/>
  <c r="F18" i="11"/>
  <c r="G18" i="11" s="1"/>
  <c r="F18" i="7"/>
  <c r="G18" i="7" s="1"/>
  <c r="F24" i="11"/>
  <c r="G24" i="11" s="1"/>
  <c r="F18" i="20"/>
  <c r="G18" i="20" s="1"/>
  <c r="H18" i="20" s="1"/>
  <c r="H42" i="20" s="1"/>
  <c r="F24" i="7"/>
  <c r="G24" i="7" s="1"/>
  <c r="E68" i="8"/>
  <c r="G68" i="8" s="1"/>
  <c r="B51" i="3"/>
  <c r="C51" i="3" s="1"/>
  <c r="G53" i="3"/>
  <c r="H17" i="13"/>
  <c r="H17" i="17"/>
  <c r="H41" i="17" s="1"/>
  <c r="H17" i="19"/>
  <c r="H41" i="19" s="1"/>
  <c r="T66" i="23"/>
  <c r="T64" i="23"/>
  <c r="T62" i="23"/>
  <c r="T60" i="23"/>
  <c r="T58" i="23"/>
  <c r="T54" i="23"/>
  <c r="T52" i="23"/>
  <c r="T50" i="23"/>
  <c r="T48" i="23"/>
  <c r="T46" i="23"/>
  <c r="T42" i="23"/>
  <c r="T40" i="23"/>
  <c r="T38" i="23"/>
  <c r="T36" i="23"/>
  <c r="T34" i="23"/>
  <c r="T32" i="23"/>
  <c r="H41" i="13" l="1"/>
  <c r="H18" i="7"/>
  <c r="H42" i="7" s="1"/>
  <c r="B50" i="3" s="1"/>
  <c r="C50" i="3" s="1"/>
  <c r="H18" i="11"/>
  <c r="H42" i="11" s="1"/>
  <c r="B54" i="3" s="1"/>
  <c r="C54" i="3" s="1"/>
  <c r="O68" i="8"/>
  <c r="E68" i="20"/>
  <c r="O68" i="20" s="1"/>
  <c r="B55" i="3"/>
  <c r="C55" i="3" s="1"/>
  <c r="E67" i="13"/>
  <c r="G67" i="13" s="1"/>
  <c r="G50" i="3"/>
  <c r="E67" i="17"/>
  <c r="G67" i="17" s="1"/>
  <c r="E67" i="19"/>
  <c r="O67" i="19" s="1"/>
  <c r="G67" i="22"/>
  <c r="T30" i="23"/>
  <c r="T28" i="23"/>
  <c r="T26" i="23"/>
  <c r="T24" i="23"/>
  <c r="T21" i="23"/>
  <c r="T19" i="23"/>
  <c r="T17" i="23"/>
  <c r="T15" i="23"/>
  <c r="T13" i="23"/>
  <c r="E68" i="7" l="1"/>
  <c r="G68" i="7" s="1"/>
  <c r="E68" i="11"/>
  <c r="O68" i="11" s="1"/>
  <c r="G68" i="20"/>
  <c r="G51" i="3"/>
  <c r="O67" i="13"/>
  <c r="O67" i="17"/>
  <c r="G67" i="19"/>
  <c r="A3" i="23"/>
  <c r="A1" i="23"/>
  <c r="O68" i="7" l="1"/>
  <c r="G68" i="11"/>
  <c r="D39" i="6"/>
  <c r="B39" i="6"/>
  <c r="D38" i="6"/>
  <c r="B38" i="6"/>
  <c r="D37" i="6"/>
  <c r="B37" i="6"/>
  <c r="D36" i="6"/>
  <c r="B36" i="6"/>
  <c r="D33" i="6"/>
  <c r="B33" i="6"/>
  <c r="D32" i="6"/>
  <c r="C33" i="6" s="1"/>
  <c r="B32" i="6"/>
  <c r="D31" i="6"/>
  <c r="C32" i="6" s="1"/>
  <c r="B31" i="6"/>
  <c r="D30" i="6"/>
  <c r="B30" i="6"/>
  <c r="D27" i="6"/>
  <c r="B27" i="6"/>
  <c r="D26" i="6"/>
  <c r="B26" i="6"/>
  <c r="D25" i="6"/>
  <c r="B25" i="6"/>
  <c r="D24" i="6"/>
  <c r="B24" i="6"/>
  <c r="D21" i="6"/>
  <c r="B21" i="6"/>
  <c r="D20" i="6"/>
  <c r="B20" i="6"/>
  <c r="D19" i="6"/>
  <c r="B19" i="6"/>
  <c r="D18" i="6"/>
  <c r="B18" i="6"/>
  <c r="D15" i="6"/>
  <c r="B15" i="6"/>
  <c r="D14" i="6"/>
  <c r="B14" i="6"/>
  <c r="D13" i="6"/>
  <c r="B13" i="6"/>
  <c r="D12" i="6"/>
  <c r="B12" i="6"/>
  <c r="D39" i="5"/>
  <c r="B39" i="5"/>
  <c r="D38" i="5"/>
  <c r="B38" i="5"/>
  <c r="D37" i="5"/>
  <c r="B37" i="5"/>
  <c r="D36" i="5"/>
  <c r="B36" i="5"/>
  <c r="D33" i="5"/>
  <c r="B33" i="5"/>
  <c r="D32" i="5"/>
  <c r="C33" i="5" s="1"/>
  <c r="B32" i="5"/>
  <c r="D31" i="5"/>
  <c r="C32" i="5" s="1"/>
  <c r="B31" i="5"/>
  <c r="D30" i="5"/>
  <c r="B30" i="5"/>
  <c r="D27" i="5"/>
  <c r="B27" i="5"/>
  <c r="D26" i="5"/>
  <c r="B26" i="5"/>
  <c r="D25" i="5"/>
  <c r="B25" i="5"/>
  <c r="D24" i="5"/>
  <c r="B24" i="5"/>
  <c r="D21" i="5"/>
  <c r="B21" i="5"/>
  <c r="D20" i="5"/>
  <c r="B20" i="5"/>
  <c r="D19" i="5"/>
  <c r="B19" i="5"/>
  <c r="D18" i="5"/>
  <c r="B18" i="5"/>
  <c r="D15" i="5"/>
  <c r="B15" i="5"/>
  <c r="D14" i="5"/>
  <c r="B14" i="5"/>
  <c r="D13" i="5"/>
  <c r="B13" i="5"/>
  <c r="D12" i="5"/>
  <c r="B12" i="5"/>
  <c r="D39" i="4"/>
  <c r="B39" i="4"/>
  <c r="D38" i="4"/>
  <c r="B38" i="4"/>
  <c r="D37" i="4"/>
  <c r="B37" i="4"/>
  <c r="D36" i="4"/>
  <c r="B36" i="4"/>
  <c r="D33" i="4"/>
  <c r="B33" i="4"/>
  <c r="D32" i="4"/>
  <c r="C33" i="4" s="1"/>
  <c r="B32" i="4"/>
  <c r="D31" i="4"/>
  <c r="C32" i="4" s="1"/>
  <c r="B31" i="4"/>
  <c r="D30" i="4"/>
  <c r="B30" i="4"/>
  <c r="D27" i="4"/>
  <c r="B27" i="4"/>
  <c r="D26" i="4"/>
  <c r="B26" i="4"/>
  <c r="D25" i="4"/>
  <c r="B25" i="4"/>
  <c r="D24" i="4"/>
  <c r="B24" i="4"/>
  <c r="D21" i="4"/>
  <c r="B21" i="4"/>
  <c r="D20" i="4"/>
  <c r="B20" i="4"/>
  <c r="D19" i="4"/>
  <c r="B19" i="4"/>
  <c r="D18" i="4"/>
  <c r="B18" i="4"/>
  <c r="D15" i="4"/>
  <c r="B15" i="4"/>
  <c r="D14" i="4"/>
  <c r="B14" i="4"/>
  <c r="D13" i="4"/>
  <c r="B13" i="4"/>
  <c r="D12" i="4"/>
  <c r="B12" i="4"/>
  <c r="C39" i="5" l="1"/>
  <c r="D40" i="6"/>
  <c r="D40" i="4"/>
  <c r="C27" i="6"/>
  <c r="C26" i="6"/>
  <c r="C20" i="5"/>
  <c r="C27" i="4"/>
  <c r="C27" i="5"/>
  <c r="C26" i="4"/>
  <c r="C26" i="5"/>
  <c r="C20" i="4"/>
  <c r="C38" i="5"/>
  <c r="C40" i="5" s="1"/>
  <c r="F35" i="5" s="1"/>
  <c r="G35" i="5" s="1"/>
  <c r="H35" i="5" s="1"/>
  <c r="C34" i="5"/>
  <c r="C21" i="5"/>
  <c r="C20" i="6"/>
  <c r="C14" i="4"/>
  <c r="C21" i="6"/>
  <c r="C34" i="6"/>
  <c r="C15" i="4"/>
  <c r="C21" i="4"/>
  <c r="C34" i="4"/>
  <c r="D14" i="9"/>
  <c r="D16" i="6"/>
  <c r="F11" i="6" s="1"/>
  <c r="G11" i="6" s="1"/>
  <c r="H11" i="6" s="1"/>
  <c r="D39" i="21"/>
  <c r="B39" i="21"/>
  <c r="D38" i="21"/>
  <c r="B38" i="21"/>
  <c r="D37" i="21"/>
  <c r="B37" i="21"/>
  <c r="D36" i="21"/>
  <c r="B36" i="21"/>
  <c r="D33" i="21"/>
  <c r="P33" i="21" s="1"/>
  <c r="B33" i="21"/>
  <c r="D32" i="21"/>
  <c r="P32" i="21" s="1"/>
  <c r="B32" i="21"/>
  <c r="D31" i="21"/>
  <c r="P31" i="21" s="1"/>
  <c r="B31" i="21"/>
  <c r="D30" i="21"/>
  <c r="B30" i="21"/>
  <c r="D27" i="21"/>
  <c r="P27" i="21" s="1"/>
  <c r="B27" i="21"/>
  <c r="D26" i="21"/>
  <c r="P26" i="21" s="1"/>
  <c r="B26" i="21"/>
  <c r="D25" i="21"/>
  <c r="P25" i="21" s="1"/>
  <c r="B25" i="21"/>
  <c r="D24" i="21"/>
  <c r="B24" i="21"/>
  <c r="D21" i="21"/>
  <c r="B21" i="21"/>
  <c r="D20" i="21"/>
  <c r="B20" i="21"/>
  <c r="D19" i="21"/>
  <c r="B19" i="21"/>
  <c r="D18" i="21"/>
  <c r="B18" i="21"/>
  <c r="D15" i="21"/>
  <c r="N15" i="21" s="1"/>
  <c r="B15" i="21"/>
  <c r="D14" i="21"/>
  <c r="N14" i="21" s="1"/>
  <c r="B14" i="21"/>
  <c r="D13" i="21"/>
  <c r="N13" i="21" s="1"/>
  <c r="B13" i="21"/>
  <c r="D12" i="21"/>
  <c r="B12" i="21"/>
  <c r="D39" i="18"/>
  <c r="O39" i="18" s="1"/>
  <c r="B39" i="18"/>
  <c r="D38" i="18"/>
  <c r="O38" i="18" s="1"/>
  <c r="B38" i="18"/>
  <c r="D37" i="18"/>
  <c r="B37" i="18"/>
  <c r="D36" i="18"/>
  <c r="B36" i="18"/>
  <c r="D33" i="18"/>
  <c r="P33" i="18" s="1"/>
  <c r="B33" i="18"/>
  <c r="D32" i="18"/>
  <c r="P32" i="18" s="1"/>
  <c r="B32" i="18"/>
  <c r="D31" i="18"/>
  <c r="P31" i="18" s="1"/>
  <c r="B31" i="18"/>
  <c r="D30" i="18"/>
  <c r="B30" i="18"/>
  <c r="D27" i="18"/>
  <c r="B27" i="18"/>
  <c r="D26" i="18"/>
  <c r="B26" i="18"/>
  <c r="D25" i="18"/>
  <c r="B25" i="18"/>
  <c r="D24" i="18"/>
  <c r="B24" i="18"/>
  <c r="D21" i="18"/>
  <c r="B21" i="18"/>
  <c r="D20" i="18"/>
  <c r="B20" i="18"/>
  <c r="D19" i="18"/>
  <c r="B19" i="18"/>
  <c r="D18" i="18"/>
  <c r="B18" i="18"/>
  <c r="B15" i="18"/>
  <c r="B14" i="18"/>
  <c r="B13" i="18"/>
  <c r="D12" i="18"/>
  <c r="B12" i="18"/>
  <c r="D15" i="10"/>
  <c r="N15" i="10" s="1"/>
  <c r="D16" i="10"/>
  <c r="N16" i="10" s="1"/>
  <c r="D14" i="10"/>
  <c r="N14" i="10" s="1"/>
  <c r="D40" i="10"/>
  <c r="B40" i="10"/>
  <c r="D39" i="10"/>
  <c r="B39" i="10"/>
  <c r="D38" i="10"/>
  <c r="B38" i="10"/>
  <c r="D37" i="10"/>
  <c r="B37" i="10"/>
  <c r="D28" i="10"/>
  <c r="B28" i="10"/>
  <c r="D27" i="10"/>
  <c r="B27" i="10"/>
  <c r="D26" i="10"/>
  <c r="B26" i="10"/>
  <c r="D25" i="10"/>
  <c r="B25" i="10"/>
  <c r="D22" i="10"/>
  <c r="B22" i="10"/>
  <c r="D21" i="10"/>
  <c r="B21" i="10"/>
  <c r="D20" i="10"/>
  <c r="B20" i="10"/>
  <c r="D19" i="10"/>
  <c r="B19" i="10"/>
  <c r="B16" i="10"/>
  <c r="B15" i="10"/>
  <c r="B14" i="10"/>
  <c r="D13" i="10"/>
  <c r="B13" i="10"/>
  <c r="F29" i="4"/>
  <c r="F29" i="6"/>
  <c r="F35" i="6"/>
  <c r="F29" i="5"/>
  <c r="F35" i="4"/>
  <c r="G35" i="4" l="1"/>
  <c r="H35" i="4" s="1"/>
  <c r="G35" i="6"/>
  <c r="H35" i="6" s="1"/>
  <c r="C38" i="21"/>
  <c r="C28" i="6"/>
  <c r="C28" i="4"/>
  <c r="C26" i="18"/>
  <c r="N16" i="21"/>
  <c r="F11" i="21" s="1"/>
  <c r="C20" i="21"/>
  <c r="C28" i="5"/>
  <c r="C22" i="5"/>
  <c r="F17" i="5" s="1"/>
  <c r="G17" i="5" s="1"/>
  <c r="C27" i="18"/>
  <c r="N17" i="10"/>
  <c r="F12" i="10" s="1"/>
  <c r="C20" i="18"/>
  <c r="P34" i="21"/>
  <c r="F29" i="21" s="1"/>
  <c r="C27" i="10"/>
  <c r="C28" i="10"/>
  <c r="C39" i="10"/>
  <c r="C40" i="10"/>
  <c r="P28" i="21"/>
  <c r="F23" i="21" s="1"/>
  <c r="P34" i="18"/>
  <c r="F29" i="18" s="1"/>
  <c r="C39" i="21"/>
  <c r="O37" i="18"/>
  <c r="O40" i="18" s="1"/>
  <c r="F35" i="18" s="1"/>
  <c r="G35" i="18" s="1"/>
  <c r="H35" i="18" s="1"/>
  <c r="G29" i="5"/>
  <c r="C22" i="6"/>
  <c r="F17" i="6" s="1"/>
  <c r="G17" i="6" s="1"/>
  <c r="C22" i="4"/>
  <c r="F17" i="4" s="1"/>
  <c r="G17" i="4" s="1"/>
  <c r="C16" i="4"/>
  <c r="G29" i="6"/>
  <c r="D16" i="5"/>
  <c r="F11" i="5" s="1"/>
  <c r="G11" i="5" s="1"/>
  <c r="H11" i="5" s="1"/>
  <c r="G29" i="4"/>
  <c r="C21" i="10"/>
  <c r="C21" i="21"/>
  <c r="C21" i="18"/>
  <c r="C22" i="10"/>
  <c r="F23" i="6"/>
  <c r="F23" i="5"/>
  <c r="F23" i="4"/>
  <c r="F11" i="4"/>
  <c r="C40" i="21" l="1"/>
  <c r="F35" i="21" s="1"/>
  <c r="G35" i="21" s="1"/>
  <c r="H35" i="21" s="1"/>
  <c r="G23" i="6"/>
  <c r="H17" i="6" s="1"/>
  <c r="H41" i="6" s="1"/>
  <c r="E67" i="6" s="1"/>
  <c r="O67" i="6" s="1"/>
  <c r="G23" i="4"/>
  <c r="H17" i="4" s="1"/>
  <c r="C22" i="21"/>
  <c r="F17" i="21" s="1"/>
  <c r="G17" i="21" s="1"/>
  <c r="G23" i="5"/>
  <c r="H17" i="5" s="1"/>
  <c r="H41" i="5" s="1"/>
  <c r="E67" i="5" s="1"/>
  <c r="O67" i="5" s="1"/>
  <c r="C41" i="10"/>
  <c r="F36" i="10" s="1"/>
  <c r="C23" i="10"/>
  <c r="C29" i="10"/>
  <c r="G11" i="21"/>
  <c r="H11" i="21" s="1"/>
  <c r="G11" i="4"/>
  <c r="H11" i="4" s="1"/>
  <c r="C28" i="18"/>
  <c r="G12" i="10"/>
  <c r="H12" i="10" s="1"/>
  <c r="G29" i="21"/>
  <c r="C22" i="18"/>
  <c r="F17" i="18" s="1"/>
  <c r="G17" i="18" s="1"/>
  <c r="D28" i="9"/>
  <c r="D27" i="9"/>
  <c r="D26" i="9"/>
  <c r="F23" i="18"/>
  <c r="F18" i="10" l="1"/>
  <c r="G18" i="10" s="1"/>
  <c r="F24" i="10"/>
  <c r="G24" i="10" s="1"/>
  <c r="C27" i="9"/>
  <c r="C28" i="9"/>
  <c r="G67" i="6"/>
  <c r="G67" i="5"/>
  <c r="H41" i="4"/>
  <c r="E67" i="4" s="1"/>
  <c r="O67" i="4" s="1"/>
  <c r="G23" i="18"/>
  <c r="G11" i="18"/>
  <c r="H11" i="18" s="1"/>
  <c r="G36" i="10"/>
  <c r="H36" i="10" s="1"/>
  <c r="G23" i="21"/>
  <c r="H17" i="21" s="1"/>
  <c r="H41" i="21" s="1"/>
  <c r="G29" i="18"/>
  <c r="D37" i="9"/>
  <c r="D31" i="9"/>
  <c r="D25" i="9"/>
  <c r="D20" i="9"/>
  <c r="D21" i="9"/>
  <c r="D22" i="9"/>
  <c r="D19" i="9"/>
  <c r="D15" i="9"/>
  <c r="D16" i="9"/>
  <c r="D13" i="9"/>
  <c r="B38" i="9"/>
  <c r="B39" i="9"/>
  <c r="B40" i="9"/>
  <c r="B37" i="9"/>
  <c r="B31" i="9"/>
  <c r="B26" i="9"/>
  <c r="B27" i="9"/>
  <c r="B28" i="9"/>
  <c r="B25" i="9"/>
  <c r="B20" i="9"/>
  <c r="B21" i="9"/>
  <c r="B22" i="9"/>
  <c r="B19" i="9"/>
  <c r="B14" i="9"/>
  <c r="B15" i="9"/>
  <c r="B16" i="9"/>
  <c r="B13" i="9"/>
  <c r="E42" i="3"/>
  <c r="C29" i="9" l="1"/>
  <c r="F24" i="9" s="1"/>
  <c r="G24" i="9" s="1"/>
  <c r="C21" i="9"/>
  <c r="C22" i="9"/>
  <c r="G52" i="3"/>
  <c r="B6" i="15"/>
  <c r="K6" i="15" s="1"/>
  <c r="B6" i="16"/>
  <c r="K6" i="16" s="1"/>
  <c r="B6" i="14"/>
  <c r="K6" i="14" s="1"/>
  <c r="B6" i="12"/>
  <c r="K6" i="12" s="1"/>
  <c r="K7" i="8"/>
  <c r="K7" i="20"/>
  <c r="B6" i="19"/>
  <c r="K6" i="19" s="1"/>
  <c r="B6" i="17"/>
  <c r="K6" i="17" s="1"/>
  <c r="K7" i="7"/>
  <c r="K7" i="11"/>
  <c r="B6" i="13"/>
  <c r="K6" i="13" s="1"/>
  <c r="B6" i="22"/>
  <c r="K6" i="22" s="1"/>
  <c r="E67" i="21"/>
  <c r="G67" i="21" s="1"/>
  <c r="G67" i="4"/>
  <c r="F6" i="6"/>
  <c r="F6" i="4"/>
  <c r="F6" i="5"/>
  <c r="K7" i="9"/>
  <c r="B6" i="6"/>
  <c r="K6" i="6" s="1"/>
  <c r="B6" i="5"/>
  <c r="K6" i="5" s="1"/>
  <c r="B6" i="4"/>
  <c r="K6" i="4" s="1"/>
  <c r="H17" i="18"/>
  <c r="H41" i="18" s="1"/>
  <c r="H18" i="10"/>
  <c r="H42" i="10" s="1"/>
  <c r="B53" i="3" s="1"/>
  <c r="C53" i="3" s="1"/>
  <c r="K7" i="10"/>
  <c r="B6" i="21"/>
  <c r="K6" i="21" s="1"/>
  <c r="B6" i="18"/>
  <c r="K6" i="18" s="1"/>
  <c r="C16" i="9"/>
  <c r="C15" i="9"/>
  <c r="W66" i="23"/>
  <c r="V66" i="23"/>
  <c r="U66" i="23"/>
  <c r="W64" i="23"/>
  <c r="V64" i="23"/>
  <c r="U64" i="23"/>
  <c r="W62" i="23"/>
  <c r="V62" i="23"/>
  <c r="U62" i="23"/>
  <c r="W60" i="23"/>
  <c r="V60" i="23"/>
  <c r="U60" i="23"/>
  <c r="W58" i="23"/>
  <c r="X58" i="23" s="1"/>
  <c r="V58" i="23"/>
  <c r="U58" i="23"/>
  <c r="W54" i="23"/>
  <c r="V54" i="23"/>
  <c r="U54" i="23"/>
  <c r="W52" i="23"/>
  <c r="X52" i="23" s="1"/>
  <c r="V52" i="23"/>
  <c r="U52" i="23"/>
  <c r="W50" i="23"/>
  <c r="X50" i="23" s="1"/>
  <c r="V50" i="23"/>
  <c r="U50" i="23"/>
  <c r="W48" i="23"/>
  <c r="V48" i="23"/>
  <c r="X48" i="23" s="1"/>
  <c r="U48" i="23"/>
  <c r="W46" i="23"/>
  <c r="X46" i="23" s="1"/>
  <c r="V46" i="23"/>
  <c r="U46" i="23"/>
  <c r="W42" i="23"/>
  <c r="X42" i="23" s="1"/>
  <c r="V42" i="23"/>
  <c r="U42" i="23"/>
  <c r="W40" i="23"/>
  <c r="V40" i="23"/>
  <c r="U40" i="23"/>
  <c r="W38" i="23"/>
  <c r="X38" i="23" s="1"/>
  <c r="V38" i="23"/>
  <c r="U38" i="23"/>
  <c r="W36" i="23"/>
  <c r="V36" i="23"/>
  <c r="U36" i="23"/>
  <c r="W34" i="23"/>
  <c r="V34" i="23"/>
  <c r="U34" i="23"/>
  <c r="W32" i="23"/>
  <c r="V32" i="23"/>
  <c r="U32" i="23"/>
  <c r="C23" i="9" l="1"/>
  <c r="X60" i="23"/>
  <c r="O67" i="21"/>
  <c r="E68" i="10"/>
  <c r="G68" i="10" s="1"/>
  <c r="E67" i="18"/>
  <c r="O67" i="18" s="1"/>
  <c r="X62" i="23"/>
  <c r="X54" i="23"/>
  <c r="F73" i="23" s="1"/>
  <c r="X36" i="23"/>
  <c r="X32" i="23"/>
  <c r="X34" i="23"/>
  <c r="X40" i="23"/>
  <c r="X64" i="23"/>
  <c r="X66" i="23"/>
  <c r="G36" i="9"/>
  <c r="C17" i="9"/>
  <c r="F12" i="9" s="1"/>
  <c r="W30" i="23"/>
  <c r="V30" i="23"/>
  <c r="U30" i="23"/>
  <c r="W28" i="23"/>
  <c r="V28" i="23"/>
  <c r="U28" i="23"/>
  <c r="W26" i="23"/>
  <c r="V26" i="23"/>
  <c r="U26" i="23"/>
  <c r="W24" i="23"/>
  <c r="V24" i="23"/>
  <c r="U24" i="23"/>
  <c r="F18" i="9" l="1"/>
  <c r="G18" i="9" s="1"/>
  <c r="H18" i="9" s="1"/>
  <c r="D18" i="3"/>
  <c r="C19" i="1"/>
  <c r="X24" i="23"/>
  <c r="X28" i="23"/>
  <c r="X26" i="23"/>
  <c r="G67" i="18"/>
  <c r="O68" i="10"/>
  <c r="X30" i="23"/>
  <c r="F74" i="23"/>
  <c r="AP74" i="23" s="1"/>
  <c r="W13" i="23"/>
  <c r="V13" i="23"/>
  <c r="U13" i="23"/>
  <c r="W21" i="23"/>
  <c r="V21" i="23"/>
  <c r="U21" i="23"/>
  <c r="W19" i="23"/>
  <c r="V19" i="23"/>
  <c r="U19" i="23"/>
  <c r="W17" i="23"/>
  <c r="V17" i="23"/>
  <c r="U17" i="23"/>
  <c r="W15" i="23"/>
  <c r="V15" i="23"/>
  <c r="U15" i="23"/>
  <c r="E49" i="16" l="1"/>
  <c r="G49" i="16" s="1"/>
  <c r="E49" i="15"/>
  <c r="G49" i="15" s="1"/>
  <c r="E49" i="14"/>
  <c r="G49" i="14" s="1"/>
  <c r="E49" i="12"/>
  <c r="G49" i="12" s="1"/>
  <c r="E50" i="8"/>
  <c r="G50" i="8" s="1"/>
  <c r="E50" i="20"/>
  <c r="G50" i="20" s="1"/>
  <c r="E49" i="19"/>
  <c r="G49" i="19" s="1"/>
  <c r="E50" i="11"/>
  <c r="G50" i="11" s="1"/>
  <c r="E49" i="13"/>
  <c r="G49" i="13" s="1"/>
  <c r="E49" i="22"/>
  <c r="G49" i="22" s="1"/>
  <c r="E49" i="17"/>
  <c r="G49" i="17" s="1"/>
  <c r="E50" i="7"/>
  <c r="G50" i="7" s="1"/>
  <c r="X17" i="23"/>
  <c r="H73" i="23"/>
  <c r="AP73" i="23"/>
  <c r="E49" i="4"/>
  <c r="G49" i="4" s="1"/>
  <c r="E49" i="21"/>
  <c r="E49" i="18"/>
  <c r="E49" i="6"/>
  <c r="E49" i="5"/>
  <c r="G49" i="5" s="1"/>
  <c r="E50" i="10"/>
  <c r="G50" i="10" s="1"/>
  <c r="E50" i="9"/>
  <c r="G50" i="9" s="1"/>
  <c r="X13" i="23"/>
  <c r="X21" i="23"/>
  <c r="X19" i="23"/>
  <c r="X15" i="23"/>
  <c r="G49" i="6"/>
  <c r="H74" i="23"/>
  <c r="G49" i="21"/>
  <c r="G49" i="18"/>
  <c r="F72" i="23"/>
  <c r="AP72" i="23" s="1"/>
  <c r="E47" i="16" l="1"/>
  <c r="G47" i="16" s="1"/>
  <c r="E47" i="15"/>
  <c r="G47" i="15" s="1"/>
  <c r="E47" i="14"/>
  <c r="G47" i="14" s="1"/>
  <c r="E47" i="12"/>
  <c r="G47" i="12" s="1"/>
  <c r="E48" i="8"/>
  <c r="G48" i="8" s="1"/>
  <c r="E48" i="20"/>
  <c r="G48" i="20" s="1"/>
  <c r="E47" i="19"/>
  <c r="G47" i="19" s="1"/>
  <c r="E48" i="11"/>
  <c r="G48" i="11" s="1"/>
  <c r="E47" i="13"/>
  <c r="G47" i="13" s="1"/>
  <c r="E47" i="22"/>
  <c r="G47" i="22" s="1"/>
  <c r="E47" i="17"/>
  <c r="G47" i="17" s="1"/>
  <c r="E48" i="7"/>
  <c r="G48" i="7" s="1"/>
  <c r="E48" i="16"/>
  <c r="G48" i="16" s="1"/>
  <c r="E48" i="15"/>
  <c r="G48" i="15" s="1"/>
  <c r="E48" i="14"/>
  <c r="G48" i="14" s="1"/>
  <c r="E48" i="12"/>
  <c r="G48" i="12" s="1"/>
  <c r="E49" i="8"/>
  <c r="G49" i="8" s="1"/>
  <c r="E49" i="20"/>
  <c r="G49" i="20" s="1"/>
  <c r="E48" i="17"/>
  <c r="G48" i="17" s="1"/>
  <c r="E48" i="13"/>
  <c r="G48" i="13" s="1"/>
  <c r="E49" i="7"/>
  <c r="G49" i="7" s="1"/>
  <c r="E48" i="19"/>
  <c r="G48" i="19" s="1"/>
  <c r="E49" i="11"/>
  <c r="G49" i="11" s="1"/>
  <c r="E48" i="22"/>
  <c r="G48" i="22" s="1"/>
  <c r="E47" i="4"/>
  <c r="E47" i="21"/>
  <c r="G47" i="21" s="1"/>
  <c r="E47" i="18"/>
  <c r="G47" i="18" s="1"/>
  <c r="E47" i="6"/>
  <c r="G47" i="6" s="1"/>
  <c r="E47" i="5"/>
  <c r="G47" i="5" s="1"/>
  <c r="E48" i="10"/>
  <c r="E48" i="9"/>
  <c r="E48" i="5"/>
  <c r="G48" i="5" s="1"/>
  <c r="E48" i="4"/>
  <c r="G48" i="4" s="1"/>
  <c r="E48" i="21"/>
  <c r="G48" i="21" s="1"/>
  <c r="E49" i="10"/>
  <c r="G49" i="10" s="1"/>
  <c r="E48" i="18"/>
  <c r="G48" i="18" s="1"/>
  <c r="E49" i="9"/>
  <c r="E48" i="6"/>
  <c r="G48" i="6" s="1"/>
  <c r="G47" i="4"/>
  <c r="G48" i="10"/>
  <c r="H72" i="23"/>
  <c r="F71" i="23"/>
  <c r="AP71" i="23" s="1"/>
  <c r="E46" i="16" l="1"/>
  <c r="G46" i="16" s="1"/>
  <c r="G50" i="16" s="1"/>
  <c r="E68" i="16" s="1"/>
  <c r="E46" i="14"/>
  <c r="G46" i="14" s="1"/>
  <c r="G50" i="14" s="1"/>
  <c r="E68" i="14" s="1"/>
  <c r="E46" i="12"/>
  <c r="G46" i="12" s="1"/>
  <c r="G50" i="12" s="1"/>
  <c r="E68" i="12" s="1"/>
  <c r="E46" i="15"/>
  <c r="G46" i="15" s="1"/>
  <c r="G50" i="15" s="1"/>
  <c r="E68" i="15" s="1"/>
  <c r="E47" i="8"/>
  <c r="G47" i="8" s="1"/>
  <c r="G51" i="8" s="1"/>
  <c r="E69" i="8" s="1"/>
  <c r="E46" i="6"/>
  <c r="E47" i="20"/>
  <c r="G47" i="20" s="1"/>
  <c r="G51" i="20" s="1"/>
  <c r="E69" i="20" s="1"/>
  <c r="E46" i="19"/>
  <c r="G46" i="19" s="1"/>
  <c r="G50" i="19" s="1"/>
  <c r="E68" i="19" s="1"/>
  <c r="E46" i="17"/>
  <c r="G46" i="17" s="1"/>
  <c r="G50" i="17" s="1"/>
  <c r="E68" i="17" s="1"/>
  <c r="E47" i="11"/>
  <c r="G47" i="11" s="1"/>
  <c r="G51" i="11" s="1"/>
  <c r="E69" i="11" s="1"/>
  <c r="E46" i="13"/>
  <c r="G46" i="13" s="1"/>
  <c r="G50" i="13" s="1"/>
  <c r="E68" i="13" s="1"/>
  <c r="E47" i="7"/>
  <c r="G47" i="7" s="1"/>
  <c r="G51" i="7" s="1"/>
  <c r="E69" i="7" s="1"/>
  <c r="E46" i="22"/>
  <c r="G46" i="22" s="1"/>
  <c r="G50" i="22" s="1"/>
  <c r="E68" i="22" s="1"/>
  <c r="E46" i="5"/>
  <c r="G46" i="5" s="1"/>
  <c r="G50" i="5" s="1"/>
  <c r="E68" i="5" s="1"/>
  <c r="E46" i="4"/>
  <c r="G46" i="4" s="1"/>
  <c r="G50" i="4" s="1"/>
  <c r="E68" i="4" s="1"/>
  <c r="O68" i="4" s="1"/>
  <c r="E46" i="21"/>
  <c r="G46" i="21" s="1"/>
  <c r="G50" i="21" s="1"/>
  <c r="E68" i="21" s="1"/>
  <c r="E47" i="10"/>
  <c r="G47" i="10" s="1"/>
  <c r="G51" i="10" s="1"/>
  <c r="E69" i="10" s="1"/>
  <c r="E46" i="18"/>
  <c r="G46" i="18" s="1"/>
  <c r="G50" i="18" s="1"/>
  <c r="E68" i="18" s="1"/>
  <c r="E47" i="9"/>
  <c r="G46" i="6"/>
  <c r="G50" i="6" s="1"/>
  <c r="E68" i="6" s="1"/>
  <c r="G47" i="9"/>
  <c r="H71" i="23"/>
  <c r="H75" i="23" s="1"/>
  <c r="G49" i="9"/>
  <c r="G48" i="9"/>
  <c r="H36" i="9"/>
  <c r="O68" i="15" l="1"/>
  <c r="G68" i="15"/>
  <c r="G69" i="15" s="1"/>
  <c r="G68" i="14"/>
  <c r="G69" i="14" s="1"/>
  <c r="O68" i="14"/>
  <c r="G69" i="8"/>
  <c r="G70" i="8" s="1"/>
  <c r="B100" i="8" s="1"/>
  <c r="O69" i="8"/>
  <c r="G68" i="12"/>
  <c r="G69" i="12" s="1"/>
  <c r="O68" i="12"/>
  <c r="O68" i="16"/>
  <c r="G68" i="16"/>
  <c r="G69" i="16" s="1"/>
  <c r="G69" i="7"/>
  <c r="G70" i="7" s="1"/>
  <c r="B100" i="7" s="1"/>
  <c r="O69" i="7"/>
  <c r="G69" i="11"/>
  <c r="G70" i="11" s="1"/>
  <c r="B99" i="11" s="1"/>
  <c r="O69" i="11"/>
  <c r="O68" i="17"/>
  <c r="G68" i="17"/>
  <c r="G69" i="17" s="1"/>
  <c r="G69" i="20"/>
  <c r="G70" i="20" s="1"/>
  <c r="B99" i="20" s="1"/>
  <c r="O69" i="20"/>
  <c r="G68" i="22"/>
  <c r="G69" i="22" s="1"/>
  <c r="O68" i="22"/>
  <c r="G68" i="13"/>
  <c r="G69" i="13" s="1"/>
  <c r="O68" i="13"/>
  <c r="O68" i="19"/>
  <c r="G68" i="19"/>
  <c r="G69" i="19" s="1"/>
  <c r="G68" i="5"/>
  <c r="G69" i="5" s="1"/>
  <c r="O69" i="5" s="1"/>
  <c r="O68" i="5"/>
  <c r="G68" i="4"/>
  <c r="G69" i="4" s="1"/>
  <c r="B82" i="4" s="1"/>
  <c r="G68" i="6"/>
  <c r="G69" i="6" s="1"/>
  <c r="O69" i="6" s="1"/>
  <c r="O68" i="6"/>
  <c r="G68" i="21"/>
  <c r="G69" i="21" s="1"/>
  <c r="O68" i="21"/>
  <c r="O68" i="18"/>
  <c r="G68" i="18"/>
  <c r="G69" i="18" s="1"/>
  <c r="O69" i="10"/>
  <c r="G69" i="10"/>
  <c r="G70" i="10" s="1"/>
  <c r="B98" i="10" s="1"/>
  <c r="G51" i="9"/>
  <c r="E70" i="9" s="1"/>
  <c r="G12" i="9"/>
  <c r="H12" i="9" s="1"/>
  <c r="H42" i="9" s="1"/>
  <c r="B52" i="3" s="1"/>
  <c r="C52" i="3" s="1"/>
  <c r="B82" i="16" l="1"/>
  <c r="O69" i="16"/>
  <c r="O69" i="15"/>
  <c r="B82" i="15"/>
  <c r="B82" i="12"/>
  <c r="O69" i="12"/>
  <c r="O70" i="8"/>
  <c r="O69" i="14"/>
  <c r="B82" i="14"/>
  <c r="B82" i="5"/>
  <c r="B82" i="19"/>
  <c r="O69" i="19"/>
  <c r="O69" i="17"/>
  <c r="B82" i="17"/>
  <c r="B82" i="13"/>
  <c r="O69" i="13"/>
  <c r="B82" i="22"/>
  <c r="O69" i="22"/>
  <c r="O70" i="20"/>
  <c r="O70" i="11"/>
  <c r="O70" i="7"/>
  <c r="B82" i="6"/>
  <c r="O69" i="4"/>
  <c r="O69" i="21"/>
  <c r="B82" i="21"/>
  <c r="O70" i="10"/>
  <c r="O69" i="18"/>
  <c r="B82" i="18"/>
  <c r="G70" i="9"/>
  <c r="O70" i="9"/>
  <c r="E69" i="9" l="1"/>
  <c r="O69" i="9" s="1"/>
  <c r="G69" i="9" l="1"/>
  <c r="G71" i="9" s="1"/>
  <c r="B99" i="9" s="1"/>
  <c r="O71" i="9" l="1"/>
</calcChain>
</file>

<file path=xl/comments1.xml><?xml version="1.0" encoding="utf-8"?>
<comments xmlns="http://schemas.openxmlformats.org/spreadsheetml/2006/main">
  <authors>
    <author>ACMS5</author>
  </authors>
  <commentList>
    <comment ref="B19" authorId="0" shapeId="0">
      <text>
        <r>
          <rPr>
            <sz val="9"/>
            <color indexed="81"/>
            <rFont val="Tahoma"/>
            <family val="2"/>
          </rPr>
          <t xml:space="preserve">Enter the number of Teachers per position  (do not leave any cell blank).  If not applicable, enter zero (0).
</t>
        </r>
      </text>
    </comment>
    <comment ref="C19" authorId="0" shapeId="0">
      <text>
        <r>
          <rPr>
            <sz val="9"/>
            <color indexed="81"/>
            <rFont val="Tahoma"/>
            <family val="2"/>
          </rPr>
          <t xml:space="preserve">Enter the number of Teachers per position  (do not leave any cell blank).  If not applicable, enter zero (0).
</t>
        </r>
      </text>
    </comment>
  </commentList>
</comments>
</file>

<file path=xl/comments2.xml><?xml version="1.0" encoding="utf-8"?>
<comments xmlns="http://schemas.openxmlformats.org/spreadsheetml/2006/main">
  <authors>
    <author>Jimdandy S. Lucine, PDO II (DRRM)</author>
  </authors>
  <commentList>
    <comment ref="B6" authorId="0" shapeId="0">
      <text>
        <r>
          <rPr>
            <b/>
            <sz val="9"/>
            <color indexed="81"/>
            <rFont val="Tahoma"/>
            <family val="2"/>
          </rPr>
          <t>Enter School ID, if not found then update/change the maintenance menu below...</t>
        </r>
      </text>
    </comment>
    <comment ref="A45" authorId="0" shapeId="0">
      <text>
        <r>
          <rPr>
            <b/>
            <sz val="9"/>
            <color indexed="81"/>
            <rFont val="Tahoma"/>
            <family val="2"/>
          </rPr>
          <t>To update your data, click here.</t>
        </r>
      </text>
    </comment>
    <comment ref="A47" authorId="0" shapeId="0">
      <text>
        <r>
          <rPr>
            <b/>
            <sz val="9"/>
            <color indexed="81"/>
            <rFont val="Tahoma"/>
            <family val="2"/>
          </rPr>
          <t>Click here to view your initial Performance Improvement Score</t>
        </r>
      </text>
    </comment>
  </commentList>
</comments>
</file>

<file path=xl/comments3.xml><?xml version="1.0" encoding="utf-8"?>
<comments xmlns="http://schemas.openxmlformats.org/spreadsheetml/2006/main">
  <authors>
    <author>ACMS5</author>
  </authors>
  <commentList>
    <comment ref="B6" authorId="0" shapeId="0">
      <text>
        <r>
          <rPr>
            <b/>
            <sz val="9"/>
            <color indexed="81"/>
            <rFont val="Tahoma"/>
            <family val="2"/>
          </rPr>
          <t>ACMS5:</t>
        </r>
        <r>
          <rPr>
            <sz val="9"/>
            <color indexed="81"/>
            <rFont val="Tahoma"/>
            <family val="2"/>
          </rPr>
          <t xml:space="preserve">
</t>
        </r>
      </text>
    </comment>
    <comment ref="B56" authorId="0" shapeId="0">
      <text>
        <r>
          <rPr>
            <b/>
            <sz val="9"/>
            <color indexed="81"/>
            <rFont val="Tahoma"/>
            <family val="2"/>
          </rPr>
          <t>aye:</t>
        </r>
        <r>
          <rPr>
            <sz val="9"/>
            <color indexed="81"/>
            <rFont val="Tahoma"/>
            <family val="2"/>
          </rPr>
          <t xml:space="preserve">
Enter your Comments/Suggestions/ Recommendation/ Technical Assistance</t>
        </r>
      </text>
    </comment>
  </commentList>
</comments>
</file>

<file path=xl/comments4.xml><?xml version="1.0" encoding="utf-8"?>
<comments xmlns="http://schemas.openxmlformats.org/spreadsheetml/2006/main">
  <authors>
    <author>ayen</author>
    <author>ACMS5</author>
  </authors>
  <commentList>
    <comment ref="A12" authorId="0" shapeId="0">
      <text>
        <r>
          <rPr>
            <sz val="9"/>
            <color indexed="81"/>
            <rFont val="Tahoma"/>
            <family val="2"/>
          </rPr>
          <t>* SIP – AIP (Extent of participation of stakeholders)
* Annual Procurement Plan
* Annual Budget
* Documentation of the SIP Process
(Minutes of of the meeting, attendance, photos)</t>
        </r>
      </text>
    </comment>
    <comment ref="A14" authorId="0" shapeId="0">
      <text>
        <r>
          <rPr>
            <sz val="9"/>
            <color indexed="81"/>
            <rFont val="Tahoma"/>
            <family val="2"/>
          </rPr>
          <t>* SIP Review
* SMEA docs
* Documentation of the SIP Review Process 
(Minutes of of the meeting, attendance, photos)</t>
        </r>
      </text>
    </comment>
    <comment ref="A16" authorId="0" shapeId="0">
      <text>
        <r>
          <rPr>
            <sz val="9"/>
            <color indexed="81"/>
            <rFont val="Tahoma"/>
            <family val="2"/>
          </rPr>
          <t xml:space="preserve">* School Faculty Association - CBL
* School Governing Council Structure
* Parents-Teachers Association – CBL
 (DO No. 54, s. 2009, DO No. 67, s. 2009)
* Supreme Student Government / Pupil Government  (DM 4, s. 2012)
</t>
        </r>
      </text>
    </comment>
    <comment ref="A18" authorId="0" shapeId="0">
      <text>
        <r>
          <rPr>
            <sz val="9"/>
            <color indexed="81"/>
            <rFont val="Tahoma"/>
            <family val="2"/>
          </rPr>
          <t>* Communication Plan
* Communication Flow
* Communication System
* School Website
*Newsletter
* Linkages with Barangay LGU and other Sectoral Groups MOA, etc.</t>
        </r>
      </text>
    </comment>
    <comment ref="A20" authorId="1" shapeId="0">
      <text>
        <r>
          <rPr>
            <sz val="9"/>
            <color indexed="81"/>
            <rFont val="Tahoma"/>
            <family val="2"/>
          </rPr>
          <t xml:space="preserve">* L&amp;D System
* Individual Plan for Professional Dev’t (IPPD)
* Training and Development Program for Leaders
School Plan for Professional Development (SPPD) for teachers
* Training Designs
</t>
        </r>
      </text>
    </comment>
    <comment ref="A23" authorId="0" shapeId="0">
      <text>
        <r>
          <rPr>
            <sz val="9"/>
            <color indexed="81"/>
            <rFont val="Tahoma"/>
            <family val="2"/>
          </rPr>
          <t>* Science Curriculum (DO 53 &amp; 57 s. 2012)
* Sports Curriculum (DO 56, s. 2012)
* Art Curriculum (DO 56, s. 2012)
* Curriculum for Journalism (DO 46, s. 2012) * Foreign Language  
* TechVoc Education (DO 68, s. 2012)
* SPED (DO 60, s. 2003)
* Madrasah Education (DO 40, s. 2011)
* IP Educ. (DO 62, s. 2012)
* Senior High School Curriculum (Secondary Schools)</t>
        </r>
      </text>
    </comment>
    <comment ref="A25" authorId="0" shapeId="0">
      <text>
        <r>
          <rPr>
            <sz val="9"/>
            <color indexed="81"/>
            <rFont val="Tahoma"/>
            <family val="2"/>
          </rPr>
          <t>* Localized Curriculum: 
- Contextualized LMs/TGs
- Big Books
- Curriculum Adaptation
- Ortography
- MTB Dictionary
- IMs on IKSP
* Improvised Ims
* ARATA based on EGRA
* Senior High School Curriculum (Secondary Schools)</t>
        </r>
      </text>
    </comment>
    <comment ref="A27" authorId="0" shapeId="0">
      <text>
        <r>
          <rPr>
            <sz val="9"/>
            <color indexed="81"/>
            <rFont val="Tahoma"/>
            <family val="2"/>
          </rPr>
          <t>* Action Research on effective Teaching Methods and Strategies
* LPP Implementation
* Lesson Plans
* Daily Logs
* Science Investigatory Projects
* Visual Aids
* ICT-Based Instruction (ex: Txt2Teach)
* Workbooks/Worksheets locally developed</t>
        </r>
      </text>
    </comment>
    <comment ref="A29" authorId="0" shapeId="0">
      <text>
        <r>
          <rPr>
            <sz val="9"/>
            <color indexed="81"/>
            <rFont val="Tahoma"/>
            <family val="2"/>
          </rPr>
          <t>* Action Research on students Learning basis for developing remedial programs
* SMEA Dashboards &amp; Results</t>
        </r>
      </text>
    </comment>
    <comment ref="A33" authorId="0" shapeId="0">
      <text>
        <r>
          <rPr>
            <sz val="9"/>
            <color indexed="81"/>
            <rFont val="Tahoma"/>
            <family val="2"/>
          </rPr>
          <t>* Teachers’ Test Notebook
* Teachers’ Portfolio
* Test Results &amp; Analysis of any the following Tools:
- EGRA resulting to ARATA
- Phil-IRI results used in developing Reading Program
- Pre-Test /Diagnostic Tests
Formative/Summative Tests (HOTS or aligned with KPUP) used in designing Remediation Programs
* Enhanced Assessment Tools adopted from (ex. Save the Children: QLE(ECCD &amp; Basic Ed.; Literacy Boost: 
Basic Ed., etc.)</t>
        </r>
      </text>
    </comment>
    <comment ref="A35" authorId="0" shapeId="0">
      <text>
        <r>
          <rPr>
            <sz val="9"/>
            <color indexed="81"/>
            <rFont val="Tahoma"/>
            <family val="2"/>
          </rPr>
          <t>* Child Protection Policy Implementation 
* Co-curricular Activities Report (ex: Scouting, Religious Instruction, Science Camp, etc.</t>
        </r>
      </text>
    </comment>
    <comment ref="A39" authorId="0" shapeId="0">
      <text>
        <r>
          <rPr>
            <sz val="9"/>
            <color indexed="81"/>
            <rFont val="Tahoma"/>
            <family val="2"/>
          </rPr>
          <t>* Daily Lesson Log/Lesson Plans
* Student’s Portfolio
* Library
* Guidance Services
* Computer Laboratory
* ADM Modules 
* Awards received by Learners
* Classroom Structuring
* Reading Centers
* Study Lounge</t>
        </r>
      </text>
    </comment>
    <comment ref="A45" authorId="0" shapeId="0">
      <text>
        <r>
          <rPr>
            <sz val="9"/>
            <color indexed="81"/>
            <rFont val="Tahoma"/>
            <family val="2"/>
          </rPr>
          <t>Structure of School Accountable Organizations:
* School Faculty Association - CBL
* School Governing Council Structure (SGC) 
* Parents-Teachers Association – CBL (DO No. 54, s. 2009, 
DO No. 67, s. 2009
* Supreme Student Government / Supreme Pupil Government  
* Attendance, Photos, Minutes of the Meeting regarding the Crafting of Definition of Roles and School Organization (PTA,SGC, SSG, SPG, FC, etc.</t>
        </r>
      </text>
    </comment>
    <comment ref="A47" authorId="0" shapeId="0">
      <text>
        <r>
          <rPr>
            <sz val="9"/>
            <color indexed="81"/>
            <rFont val="Tahoma"/>
            <family val="2"/>
          </rPr>
          <t>Appropriate Actions to address Gaps based on the following:
* SMEA Implementation 
* General PTA Assembly Meetings
Attendance, Photos, Minutes of the Meeting in the development/capability building program on Performance 
Accountability System (SMEA)</t>
        </r>
      </text>
    </comment>
    <comment ref="A49" authorId="0" shapeId="0">
      <text>
        <r>
          <rPr>
            <sz val="9"/>
            <color indexed="81"/>
            <rFont val="Tahoma"/>
            <family val="2"/>
          </rPr>
          <t>* Accountability System’ processes, 
*Attendance, Photos, Minutes of the Meeting of the School Report Card – State of the School Address (SOSA)</t>
        </r>
      </text>
    </comment>
    <comment ref="A51" authorId="0" shapeId="0">
      <text>
        <r>
          <rPr>
            <sz val="9"/>
            <color indexed="81"/>
            <rFont val="Tahoma"/>
            <family val="2"/>
          </rPr>
          <t xml:space="preserve">* Assessment Tools: Clients’ Satisfaction Opennionaire, Checklist Form, Survey  Tracer Study Tool, School Report Cards
* Feedback Mechanisms: Gen. Assembly 
Summit, Stakeholders Forum, School Report Card, State of the School Address (SOSA), Parents’ School Website, Home Visitation, School Bulletin, Parenting Seminar
* Information Collection: Sampling – Suggestion Box, Documentation, Conduct 
* Validation Techniques and Processes: FGD, Participation, Brainstorming, Interview, Triangulation, Observation – Direct &amp; Indirect:
Attendance, Photos, Minutes of the Meeting in the development of accountability assessment criteria </t>
        </r>
      </text>
    </comment>
    <comment ref="A53" authorId="0" shapeId="0">
      <text>
        <r>
          <rPr>
            <sz val="9"/>
            <color indexed="81"/>
            <rFont val="Tahoma"/>
            <family val="2"/>
          </rPr>
          <t>* M&amp;E Process – Midyear/Annual Review, SMEA Institutionalization focusing on Assessment of: - KPIs on Access (Enrolment &amp; Drop-out rate) 
Governance (SBM Assessment) School's PPAs:
WSRP Brigada Eskwela, Gulayan sa Paaralan, 
Guidance Program, ADM/DORP,  LPP, Feeding 
* Assessment Results based on M&amp;E Feedback: 
- Enhanced Implementation of School’s PPAs
Technical Assistance: Remedial Instruction 
Training Program, Proposed new Programs
- Recognition: 
Technical Assistance: Remedial Instruction Program, 
- Plan Adjustment: Catch-up Plan of AIP or Attendance, Photos, Minutes of the Meeting in the conduct of Participatory Assessment Performance (SMEA)</t>
        </r>
      </text>
    </comment>
    <comment ref="A57" authorId="0" shapeId="0">
      <text>
        <r>
          <rPr>
            <sz val="9"/>
            <color indexed="81"/>
            <rFont val="Tahoma"/>
            <family val="2"/>
          </rPr>
          <t>* Process – Regular Resources Inventory of:
- Human Resources (Teachers, Students, 
- Financial Resources (PTA, MOOE, Canteen Fund, IGP, Clubs)
- Technological Resources
- Instructional Materials
- Furniture
- Rooms
- WatSan
- School Site Titling
- Instructional Tools &amp; Equipment
* Output: Resources Allocation &amp; Mobilization Plan (RAMP)</t>
        </r>
      </text>
    </comment>
    <comment ref="A59" authorId="0" shapeId="0">
      <text>
        <r>
          <rPr>
            <sz val="9"/>
            <color indexed="81"/>
            <rFont val="Tahoma"/>
            <family val="2"/>
          </rPr>
          <t>* Process: Regular Resource Planning and Programming through Strategic Planning
Output: 
- Human Resource Dev’t Plan (HRDP) 
- Financial Mgt. Dev’t Plan (FMDP)
- Technology Resource Improvement Plan (TRIP)
- School Physical Dev,t Plan (SPDP) 
- Annual Procurement Plan
- IGP Sustainability Plan</t>
        </r>
      </text>
    </comment>
    <comment ref="A61" authorId="0" shapeId="0">
      <text>
        <r>
          <rPr>
            <sz val="9"/>
            <color indexed="81"/>
            <rFont val="Tahoma"/>
            <family val="2"/>
          </rPr>
          <t>* Mechanisms:
Updated Transparency Board of all Finances (MOOE, PTA, IGP, Canteen Fund, Donations, etc.)
Innovations for the collective and judicious utilization and transparent, effective and efficient resource management system</t>
        </r>
      </text>
    </comment>
    <comment ref="A63" authorId="0" shapeId="0">
      <text>
        <r>
          <rPr>
            <sz val="9"/>
            <color indexed="81"/>
            <rFont val="Tahoma"/>
            <family val="2"/>
          </rPr>
          <t>SMEA of the following:
- Human Resource Dev’t Plan (HRDP) 
- Financial Mgt. Dev’t Plan (FMDP)
- Technology Resource Improvement Plan (TRIP)
- School Physical Dev,t Plan (SPDP) 
- Annual Procurement Plan (APP)
- Inventory List of all resources</t>
        </r>
      </text>
    </comment>
    <comment ref="A65" authorId="0" shapeId="0">
      <text>
        <r>
          <rPr>
            <sz val="9"/>
            <color indexed="81"/>
            <rFont val="Tahoma"/>
            <family val="2"/>
          </rPr>
          <t>* Cash Disbursement (MOOE)
* Transparency Board
* Financial Reports (PTA, IGP, Canteen, School Clubs/Organization)</t>
        </r>
      </text>
    </comment>
  </commentList>
</comments>
</file>

<file path=xl/sharedStrings.xml><?xml version="1.0" encoding="utf-8"?>
<sst xmlns="http://schemas.openxmlformats.org/spreadsheetml/2006/main" count="4061" uniqueCount="858">
  <si>
    <t>SBM Validation</t>
  </si>
  <si>
    <t>Name of School:</t>
  </si>
  <si>
    <t>Thematic Area</t>
  </si>
  <si>
    <t>Access (45%)</t>
  </si>
  <si>
    <t>Efficiency (25%)</t>
  </si>
  <si>
    <t>Completion Rate (CR):</t>
  </si>
  <si>
    <t>Cohort Survival Rate (CSR):</t>
  </si>
  <si>
    <t>NAT MPS</t>
  </si>
  <si>
    <t>Quality (30%)</t>
  </si>
  <si>
    <t>Enrolment Increase</t>
  </si>
  <si>
    <t>% of Increase</t>
  </si>
  <si>
    <t>Dropout Rate (DR):</t>
  </si>
  <si>
    <t>% of decrease</t>
  </si>
  <si>
    <t>Performance Indicators</t>
  </si>
  <si>
    <t>Rating &amp; Equivalent Points</t>
  </si>
  <si>
    <t>Computation</t>
  </si>
  <si>
    <t>Results</t>
  </si>
  <si>
    <t>SY 2009-2010</t>
  </si>
  <si>
    <t>SY 2010-2011</t>
  </si>
  <si>
    <t>SY 2011-2012</t>
  </si>
  <si>
    <t>SY 2012-2013</t>
  </si>
  <si>
    <t>SY 2013-2014</t>
  </si>
  <si>
    <t>SY 2014- 2015</t>
  </si>
  <si>
    <t>SY 2015- 2016</t>
  </si>
  <si>
    <t>SY 2016-2017</t>
  </si>
  <si>
    <t>SY 2017-2018</t>
  </si>
  <si>
    <t>SY 2018- 2019</t>
  </si>
  <si>
    <t>SY 2019- 2020</t>
  </si>
  <si>
    <t>Ave. % of Increase</t>
  </si>
  <si>
    <t>Ave. % of Decrease</t>
  </si>
  <si>
    <t>Division:</t>
  </si>
  <si>
    <t>Step 1: Determine Performance Improvement (60%)</t>
  </si>
  <si>
    <t>Sub-Total</t>
  </si>
  <si>
    <t>Interpretation:</t>
  </si>
  <si>
    <t>Good</t>
  </si>
  <si>
    <t>Better</t>
  </si>
  <si>
    <t>Best</t>
  </si>
  <si>
    <t>Legend:</t>
  </si>
  <si>
    <t>Numerical Rating Scale</t>
  </si>
  <si>
    <t>Description</t>
  </si>
  <si>
    <t>0.50-1.49</t>
  </si>
  <si>
    <t>1.50-2.49</t>
  </si>
  <si>
    <t>2.50-3.00</t>
  </si>
  <si>
    <t>Note: Only Schools having a Performance Improvement of " Better" can apply to the Division for SBM Validation.</t>
  </si>
  <si>
    <t>Step 2: Compute for validated SBM Assessment Scores (40%)</t>
  </si>
  <si>
    <t>SBM Principles</t>
  </si>
  <si>
    <t>Leadership</t>
  </si>
  <si>
    <t>Curriculum &amp; Learning</t>
  </si>
  <si>
    <t>Accountability</t>
  </si>
  <si>
    <t>Resource Management</t>
  </si>
  <si>
    <t>Sub-total</t>
  </si>
  <si>
    <t>Weight</t>
  </si>
  <si>
    <t>Cummulative Scores of Validators per Principles</t>
  </si>
  <si>
    <t>Step 3: Compute for Final Rating</t>
  </si>
  <si>
    <t>Areas</t>
  </si>
  <si>
    <t>A. Performance Improvement</t>
  </si>
  <si>
    <t>Total</t>
  </si>
  <si>
    <t>B. SBM Assessment Score (DOD)</t>
  </si>
  <si>
    <t>Developing ( Level I)</t>
  </si>
  <si>
    <t>Maturing (Level II)</t>
  </si>
  <si>
    <t>Advanced (Level III)</t>
  </si>
  <si>
    <t>Description of SBM Level of Practice:</t>
  </si>
  <si>
    <t>Developing</t>
  </si>
  <si>
    <t>Maturing</t>
  </si>
  <si>
    <t>Advanced</t>
  </si>
  <si>
    <t>Validators:</t>
  </si>
  <si>
    <t>Chairman</t>
  </si>
  <si>
    <t>Member</t>
  </si>
  <si>
    <t>Enrolment</t>
  </si>
  <si>
    <t>Dropout</t>
  </si>
  <si>
    <t>Completion</t>
  </si>
  <si>
    <t>Cohort Survival</t>
  </si>
  <si>
    <t>Results:</t>
  </si>
  <si>
    <t>A network of leadership and governance guides the education system to achieve its shared vision, mission and goals making them responsive and relevant to the context of diverse environments.</t>
  </si>
  <si>
    <t>1. Leadership and Governance</t>
  </si>
  <si>
    <t>A. Indicators</t>
  </si>
  <si>
    <t>1. In  place is a Development Plan (e.g. SIP) developed collaboratively by the stakeholders of the school and community.</t>
  </si>
  <si>
    <t>The development plan guided by the school’s vision, mission and goal (VMG) is developed through the leadership of the school and the participation of some invited community stakeholders.</t>
  </si>
  <si>
    <t>The development plan is evolved through the shared leadership of the school and the community stakeholders.</t>
  </si>
  <si>
    <t>The development plan is enhanced with the community performing the leadership roles, and the school providing technical support.</t>
  </si>
  <si>
    <t>2. The development plan (e.g. SIP) is regularly reviewed by the school community to keep it responsive and relevant to emerging needs, challenges and opportunities.</t>
  </si>
  <si>
    <t>The school leads the regular review and improvement of the development plan.</t>
  </si>
  <si>
    <t>The school and community stakeholders working as full partners lead the continual review and improvement of the development plan.</t>
  </si>
  <si>
    <t>The community stakeholders lead the regular review and improvement process; the school stakeholders facilitate the process.</t>
  </si>
  <si>
    <t>3. The school is organized by a clear structure and work arrangements that promote shared leadership and governance and define the roles and responsibilities of the stakeholders.</t>
  </si>
  <si>
    <t>The school defines the organizational structure, and the roles and responsibilities of stakeholders.</t>
  </si>
  <si>
    <t>The school and community collaboratively define the structure and the roles and responsibilities of stakeholders</t>
  </si>
  <si>
    <t xml:space="preserve">Guided by an agreed organizational structure, the community stakeholders lead in defining the organizational structure and the roles and responsibilities; school provides technical and administrative support.
</t>
  </si>
  <si>
    <t>4. A leadership network facilities communication between and among school and community leaders for informed decision-making and solving of school-community wide-learning problems.</t>
  </si>
  <si>
    <t>Developing structures are in place and analysis of the competency and development needs of leaders is conducted; result is used to develop a long term training and Development program.</t>
  </si>
  <si>
    <t>A network has been collaboratively established and is continuously improved by the school community.</t>
  </si>
  <si>
    <t xml:space="preserve"> The network actively provides stakeholders information for making decisions and solving learning and administrative problems.</t>
  </si>
  <si>
    <t>The network allows easy exchange and access beyond the school community.</t>
  </si>
  <si>
    <t>5. A long program is in operation that addresses the training and development needs of school and community leaders.</t>
  </si>
  <si>
    <t>Leaders undertake training modes that are convenient to them (on-line, off-line, modular, group, or home-based) and which do not disrupt their regular functions. Leaders monitor and evaluate their own learning progress.</t>
  </si>
  <si>
    <t xml:space="preserve"> Leaders assume responsibility for their own training and development. School community leaders working individually or in  groups, coach and mentor one another to achieve their VMG.</t>
  </si>
  <si>
    <t>steps:1 click conditional formatting under  Home menu, 2. Manage rule, 3. New Rule, 4. Use a formula to determine, 5. click format values and click the true/false value and set the color</t>
  </si>
  <si>
    <t xml:space="preserve">II. Curriculum and Instruction </t>
  </si>
  <si>
    <t>The curriculum learning systems anchored on the community and learners’ context and aspiration are collaboratively developed and continuously improved.</t>
  </si>
  <si>
    <t>1. The curriculum provides for the development needs of all types p learners in the school community.</t>
  </si>
  <si>
    <t>All types of learners of the school community are identified, their learning curves assessed; appropriate programs with its support materials for each type of learner is developed.</t>
  </si>
  <si>
    <t>Programs are fully implemented and closely monitored to address performance discrepancies, benchmark best practices, and coach low performers, mentor potential leaders, reward high achievements, and maintain environment that makes learning, meaningful and enjoyable.</t>
  </si>
  <si>
    <t xml:space="preserve"> The educational needs of all types of learners are being met as shown by continuous improvement on learning outcomes and products of learning. Teacher’s as well as students’ performance is motivated by intrinsic rather than extrinsic rewards. The Schools’ differentiated program is frequently benchmarked by other schools.</t>
  </si>
  <si>
    <t>2. The implemented curriculum is localized to make it more meaningful to the learners and applicable to life in the community.</t>
  </si>
  <si>
    <t>Local beliefs, norms, values, traditions, folklores, current events, and existing technologist are documented are used to developed lasting curriculum. Localization guidelines are agreed to by school community and teachers are properly oriented.</t>
  </si>
  <si>
    <t>The localized curriculum is implemented and monitored closely to ensure that it makes learning more meaningful and pleasurable, produces desired learning outcomes, and directly improves community life. Ineffective approaches are replaced and innovative ones are developed.</t>
  </si>
  <si>
    <t>Best practices in localizing the curriculum are mainstreamed and benchmarked by other schools. There is marked increase in number of projects that uses the community as learning laboratory, and the school as an agent of change for improvement of the community.</t>
  </si>
  <si>
    <t>A representative team of school and community stakeholders assess content and methods used in teaching creative, critical thinking and problem solving. Assessment results are used as guide to develop materials.</t>
  </si>
  <si>
    <t xml:space="preserve">         Learning materials and approaches to reinforce strengths and address deficiencies are developed and tested for applicability on schools, family and community.</t>
  </si>
  <si>
    <t xml:space="preserve">        Materials and approaches are being used in school, in the family and in community to develop critical, creative thinking and problem solving community of learners and are producing desired results. </t>
  </si>
  <si>
    <t xml:space="preserve">3. A representative group of school and community stakeholders develop the methods and materials for developing creative thinking and problem solving. </t>
  </si>
  <si>
    <t>4. The learning systems are regularly and collaboratively monitored by the community using appropriate tools to ensure the holistic growth and development of the learners and the community.</t>
  </si>
  <si>
    <t xml:space="preserve">                 A school-based monitoring and learning system is conducted regularly and cooperatively; And feedback is shared with stakeholders.
              </t>
  </si>
  <si>
    <t xml:space="preserve">                    The school-based monitoring and learning systems generate. Feedback that is used for making decisions that enhance the total development of learners.
</t>
  </si>
  <si>
    <t xml:space="preserve">                The monitoring system is accepted and regularly used for collective decision making.
</t>
  </si>
  <si>
    <t>The system uses a tool that monitors the holistic development of learners.</t>
  </si>
  <si>
    <t xml:space="preserve">        A committee takes care of the continuous improvement of tool.</t>
  </si>
  <si>
    <t>The monitoring tool has been improved to provide both quantitative and qualitative data.</t>
  </si>
  <si>
    <t>5. Appropriate assessment tools for teaching and learning are continuously reviewed and improved, and assessment results are contextualized to the learner and local situation and the attainment of relevant life skills.</t>
  </si>
  <si>
    <t xml:space="preserve">        The assessment tools are reviewed by the school and assessment results are shared with school’s stakeholders.</t>
  </si>
  <si>
    <t>The assessment tools are reviewed by the school community and results are shared community stakeholders.</t>
  </si>
  <si>
    <t>School assessment results are used to develop learning programs that are suited to community, and customized to each learners’ context, result of which are used for collaborative decision-making.</t>
  </si>
  <si>
    <t xml:space="preserve">        Stakeholders are aware of child/learner-centered, rights-based, and inclusive principles of education.</t>
  </si>
  <si>
    <t xml:space="preserve">           Stakeholders begin to practice child/ learner-centered principles of education in the design of support to education.</t>
  </si>
  <si>
    <t>Learning environments, methods and resources are community driven, inclusive and adherent to child’s right and protection requirements.</t>
  </si>
  <si>
    <t xml:space="preserve">Learning managers and facilitators’ conduct activities aimed to increase stakeholder’s awareness and commitment to fundamental rights of children and the basic principle of educating them.                                                                         </t>
  </si>
  <si>
    <t xml:space="preserve">      Learning managers and facilitators’ apply the principles in designing learning materials.</t>
  </si>
  <si>
    <t xml:space="preserve">        Learning mangers and facilitators observe learner’s rights from designing the curriculum to structuring the whole learning environment. </t>
  </si>
  <si>
    <t>6. Learning mangers and facilitators (teacher, administrator and community members) nature values and environment that are protective of all children and demonstrate behaviors consistent to the organization’s vision, mission and goals.</t>
  </si>
  <si>
    <t>7. Methods and resources are learner and community-friendly, enjoyable, safe, inclusive, and accessible and aimed at developing self directed learners. Learners are equipped with essential knowledge, skills, and values to assume responsibility and accountability for their own learning.</t>
  </si>
  <si>
    <t>Practices, tools and materials for developing self-directed learners are highly observable in school, but not only in the home or in the community.</t>
  </si>
  <si>
    <t xml:space="preserve">        Practices, tools and materials for developing self-directed learners are beginning to emerge in the homes and in the community.</t>
  </si>
  <si>
    <t>There is continuous exchange of information sharing of expertise and materials among the schools, home and community for the development of self-directed learners.</t>
  </si>
  <si>
    <t xml:space="preserve">         Learning programs are designed and developed to produce learners who are responsible and accountable for their learning.</t>
  </si>
  <si>
    <t xml:space="preserve">      The program is collaboratively implemented and monitored by teachers and parents to ensure that it produces desired learners.</t>
  </si>
  <si>
    <t xml:space="preserve">       The program is mainstreamed continuously improve to make relevant to emergent demands.</t>
  </si>
  <si>
    <t>III. Accountability and Continuous Improvement</t>
  </si>
  <si>
    <t xml:space="preserve">A clear, transparent, inclusive, and responsive accountability system is in place, collaboratively developed by the school community, which monitors performance and acts appropriately on gaps and gains. </t>
  </si>
  <si>
    <t>1. Roles and responsibility of accountable person/s and collective body/ies are clearly defined and agreed upon by community stakeholders.</t>
  </si>
  <si>
    <t>There is an active party that initiates classification of the roles and responsibilities in education delivery.</t>
  </si>
  <si>
    <t>The stakeholders are engaged in clarifying and defining their specific roles and responsibilities.</t>
  </si>
  <si>
    <t>Shared and participatory processes are used in determining roles, responsibilities, and accountabilities of stakeholders in managing and supporting education.</t>
  </si>
  <si>
    <t xml:space="preserve">2. Achievement of goals is recognized based on a collaboratively develop performance accountability system; gaps are addressed through appropriate action. </t>
  </si>
  <si>
    <t xml:space="preserve">        Performance accountability is practiced at the school level.</t>
  </si>
  <si>
    <t>A community-level accountability system is evolving from school-led initiatives.</t>
  </si>
  <si>
    <t xml:space="preserve">        A community-accepted performance accountability, recognition and incentive system is being practiced.</t>
  </si>
  <si>
    <t xml:space="preserve">3. The accountability system is owned by the community and is continuously enhanced to ensure that management structures and mechanism are responsive to the emerging learning needs of the community. </t>
  </si>
  <si>
    <t xml:space="preserve">        The school articulates the accountabity assessment framework with basic components, including implementation guidelines to the stakeholders.</t>
  </si>
  <si>
    <t>Stakeholders are engaged in the development and operation of an appropriate accountability assessment system.</t>
  </si>
  <si>
    <t xml:space="preserve">        School community stakeholders continuously and collaboratively review and enhance accountability systems’ processes, mechanisms and tools.</t>
  </si>
  <si>
    <t>4. Accountability assessment criteria and tools, feedback mechanism, and information collection and validation techniques and processes are inclusive and collaboratively develop and agreed upon.</t>
  </si>
  <si>
    <t>The school, with the participation of stakeholders, articulates an accountability assessment framework with basic components, including implementation guidelines</t>
  </si>
  <si>
    <t xml:space="preserve">         Stakeholders are engaged in the development and operation of an appropriate accountability assessment system.</t>
  </si>
  <si>
    <t xml:space="preserve">        Schools community stakeholders continuously and collaboratively review and enhance accountability system’ processes, mechanisms and tools.</t>
  </si>
  <si>
    <t>5. Participatory assessment of performance is done regularly with the community. Assessment results and lessons learned serve as basis for feedback, technical assistance, and recognition and plan adjustments.</t>
  </si>
  <si>
    <t xml:space="preserve">        School initiates periodic performance assessment with the participation of stakeholders.</t>
  </si>
  <si>
    <t xml:space="preserve">         Collaborative conduct of performance assessment informs planning, plan adjustments and requirements for technical assistance. </t>
  </si>
  <si>
    <t>School-community- developed performance assessment is practiced and is the basis for improving monitoring and evaluation systems, providing technical assistance, and recognizing and refining plans.</t>
  </si>
  <si>
    <t>IV. Management of Resource</t>
  </si>
  <si>
    <t xml:space="preserve">Resources are collectively and Judiciously mobilized and managed with transparency, effectiveness, and efficiency. </t>
  </si>
  <si>
    <t>1. Regular resource inventory is collaboratively undertaken by learning managers, learning facilitators, and community stakeholders as basis for resource allocation an mobilization.</t>
  </si>
  <si>
    <t>Stakeholders are aware that a regular resource inventory is available and is used as the basis for resource allocation and mobilization.</t>
  </si>
  <si>
    <t>Resource inventory is characterized by regularity, increased participation of stakeholders, and communicated to the community as the basis for resource allocation and mobilization.</t>
  </si>
  <si>
    <t xml:space="preserve">        Resource inventories are systematically developed and stakeholders are engaged in a collaboration process to make decisions on resource allocation and mobilization.</t>
  </si>
  <si>
    <t>2. A regular dialogue for planning and resource programming, that is accessible and inclusive, continuously engage stakeholders and support implementation of community education plans.</t>
  </si>
  <si>
    <t xml:space="preserve">         Stakeholders are invited to participate in the development of an educational plan in resource programming, and in the educational plan.</t>
  </si>
  <si>
    <t>Stakeholders are regularly engaged in the planning and resource programming, and in the implementation of the education plan.</t>
  </si>
  <si>
    <t>Stakeholders sustain the implementation and improvement of a collaboratively developed, periodically adjusted, and constituent-focused resource management system.</t>
  </si>
  <si>
    <t>3. In place is a community-developed resource management system that drives appropriate behaviors of the stakeholders to ensure judicious, appropriate and effective use of resources.</t>
  </si>
  <si>
    <t>Stakeholders support judicious, appropriate, and effective use of resources.</t>
  </si>
  <si>
    <t>Stakeholders are engaged and share expertise in the collaborative development of resource management system.</t>
  </si>
  <si>
    <t xml:space="preserve">        Stakeholders sustain the implementation and improvement of a  collaboratively developed, periodically adjusted, and  constituent-focused resource management system.</t>
  </si>
  <si>
    <t>4. Regular monitoring, evaluation, and reporting processes of resource management are collaboratively developed and implemented by the learning managers, facilitators, and community stakeholders.</t>
  </si>
  <si>
    <t xml:space="preserve">        Stakeholders are invited to participate in the development and implementation of monitoring, evaluation, and reporting processes on resource management.</t>
  </si>
  <si>
    <t xml:space="preserve">        Stakeholder engaged and share expertise in the collaborative development of resource management system.</t>
  </si>
  <si>
    <t>5. There is a system that manages the network and linkages which strengthen and sustain partnership for improving resource management.</t>
  </si>
  <si>
    <t xml:space="preserve">An engagement procedure to identify and utilize partnerships with stakeholders for improving resource management is evident. </t>
  </si>
  <si>
    <t>Stakeholders support a system of partnership for improving resource management.</t>
  </si>
  <si>
    <t>An established system of partnership is managed and sustained by the stakeholders for continuous improvement of resource management.</t>
  </si>
  <si>
    <t>Summary :</t>
  </si>
  <si>
    <t>Performance Improvement</t>
  </si>
  <si>
    <t>SBM Assessment Score</t>
  </si>
  <si>
    <t>SBM Final Rating</t>
  </si>
  <si>
    <t>SY 2008-2009</t>
  </si>
  <si>
    <t>Dropout (%)</t>
  </si>
  <si>
    <t>Cohort Survival (%)</t>
  </si>
  <si>
    <t>NAT MPS (%)</t>
  </si>
  <si>
    <t>Direction: Select the school year under Performance Indicator's Column and enter the baseline data.</t>
  </si>
  <si>
    <t>Participation Rate</t>
  </si>
  <si>
    <t>Participation</t>
  </si>
  <si>
    <t>Baseline Data</t>
  </si>
  <si>
    <t>% of Inc./Average</t>
  </si>
  <si>
    <t>Department of Education</t>
  </si>
  <si>
    <t>Region X</t>
  </si>
  <si>
    <t>Division of Bukidnon</t>
  </si>
  <si>
    <t>Division of Malaybalay City</t>
  </si>
  <si>
    <t>Division of Valencia City</t>
  </si>
  <si>
    <t>Division of Misamis Occidental</t>
  </si>
  <si>
    <t>Division of Tangub City</t>
  </si>
  <si>
    <t>Division of Oroqueta City</t>
  </si>
  <si>
    <t>Division of Gingoog City</t>
  </si>
  <si>
    <t>Division of Camiguin City</t>
  </si>
  <si>
    <t>Division of Cagayan de Oro City</t>
  </si>
  <si>
    <t>Division of El Salvador City</t>
  </si>
  <si>
    <t>Division of Misamis Oriental</t>
  </si>
  <si>
    <t>Division of Iligan City</t>
  </si>
  <si>
    <t>Division of Lanao del Norte</t>
  </si>
  <si>
    <t>Division of Ozamis City</t>
  </si>
  <si>
    <t>S B M    V a l I d a t I o n</t>
  </si>
  <si>
    <t>Level  O (NO Evidence)</t>
  </si>
  <si>
    <t>Level I of Practice (Evidence indicate early or preliminary stage)</t>
  </si>
  <si>
    <t>Level II of Practice (Evidence indicate planned practices and procedures are fully implemented)</t>
  </si>
  <si>
    <t>Level III of Practice (Evidence indicate practices and procedures satisfy quality standards)</t>
  </si>
  <si>
    <t>(NO Evidence)</t>
  </si>
  <si>
    <t xml:space="preserve"> </t>
  </si>
  <si>
    <t>Chairman:</t>
  </si>
  <si>
    <t>Member1:</t>
  </si>
  <si>
    <t>Member2:</t>
  </si>
  <si>
    <t>Member3:</t>
  </si>
  <si>
    <t>Member4:</t>
  </si>
  <si>
    <t>Accountability and Continuous Improvement</t>
  </si>
  <si>
    <t>SBM Validation (Document Analysis-Observation-Discussion)</t>
  </si>
  <si>
    <t>Leadership and Governance</t>
  </si>
  <si>
    <t xml:space="preserve">                               EPS-II Monitoring and Evaluation</t>
  </si>
  <si>
    <t>School Year Validated:</t>
  </si>
  <si>
    <t>School Year:</t>
  </si>
  <si>
    <t>2017-2018</t>
  </si>
  <si>
    <r>
      <t xml:space="preserve">Developed by:    </t>
    </r>
    <r>
      <rPr>
        <b/>
        <i/>
        <sz val="9"/>
        <color theme="1"/>
        <rFont val="Calibri"/>
        <family val="2"/>
        <scheme val="minor"/>
      </rPr>
      <t>ARIEL B. MONTECALBO, Ph.D.</t>
    </r>
  </si>
  <si>
    <t>Repetition Rate (RR):</t>
  </si>
  <si>
    <t>Promotion Rate</t>
  </si>
  <si>
    <t>Dropout (Raw Data)</t>
  </si>
  <si>
    <t>Enrolment (Previous Year)</t>
  </si>
  <si>
    <t>Repetition (Raw Data)</t>
  </si>
  <si>
    <t>Year</t>
  </si>
  <si>
    <t>Maintenance Menu</t>
  </si>
  <si>
    <t>School Year</t>
  </si>
  <si>
    <t>2008-2009</t>
  </si>
  <si>
    <t>2009-2010</t>
  </si>
  <si>
    <t>2010-2011</t>
  </si>
  <si>
    <t>2011-2012</t>
  </si>
  <si>
    <t>2012-2013</t>
  </si>
  <si>
    <t>2013-2014</t>
  </si>
  <si>
    <t>2014-2015</t>
  </si>
  <si>
    <t>2015-2016</t>
  </si>
  <si>
    <t>2016-2017</t>
  </si>
  <si>
    <t>2018-2019</t>
  </si>
  <si>
    <t>2019-2020</t>
  </si>
  <si>
    <t>2020-2021</t>
  </si>
  <si>
    <t>2021-2022</t>
  </si>
  <si>
    <t>2022-2023</t>
  </si>
  <si>
    <t>2023-2024</t>
  </si>
  <si>
    <t>2024-2025</t>
  </si>
  <si>
    <t>2025-2026</t>
  </si>
  <si>
    <t>2026-2027</t>
  </si>
  <si>
    <t>2027-2028</t>
  </si>
  <si>
    <t>2028-2029</t>
  </si>
  <si>
    <t>2029-2030</t>
  </si>
  <si>
    <t>Division</t>
  </si>
  <si>
    <t>District:</t>
  </si>
  <si>
    <t>Impalutao Integrated School</t>
  </si>
  <si>
    <t>White Kulaman Integrated School</t>
  </si>
  <si>
    <t>School:</t>
  </si>
  <si>
    <t>Repetition  (%)</t>
  </si>
  <si>
    <t>Enter the names of Validators</t>
  </si>
  <si>
    <t>Repetition Rate</t>
  </si>
  <si>
    <t>Repetition %</t>
  </si>
  <si>
    <t>Dropout %</t>
  </si>
  <si>
    <t>Enrolment (Raw Data)</t>
  </si>
  <si>
    <t>Score</t>
  </si>
  <si>
    <t>Option1: ER, DR, RR, NAT1</t>
  </si>
  <si>
    <t>Option2: ER, DR, RR, NAT2</t>
  </si>
  <si>
    <t>Option3: ER, DR, RR, PrR</t>
  </si>
  <si>
    <t>NAT MPS/Promotion Rate</t>
  </si>
  <si>
    <t>Promotion %</t>
  </si>
  <si>
    <t>Ave. % of decrease</t>
  </si>
  <si>
    <t>Calendar Year</t>
  </si>
  <si>
    <t>SBM Validation Form and DOD Assessment</t>
  </si>
  <si>
    <t>Step 4: Select the level of validation:</t>
  </si>
  <si>
    <t>No. of Drop-outs (Current Year)</t>
  </si>
  <si>
    <t>No. of Repeaters (Current Year)</t>
  </si>
  <si>
    <t>No. of Promotees (Current Year)</t>
  </si>
  <si>
    <t>Remarks:</t>
  </si>
  <si>
    <t>Interpretation</t>
  </si>
  <si>
    <t>Level I</t>
  </si>
  <si>
    <t>Level II</t>
  </si>
  <si>
    <t>Level III</t>
  </si>
  <si>
    <t>SBM Validation Form</t>
  </si>
  <si>
    <t>Gross Enrolment             (RAW DATA)</t>
  </si>
  <si>
    <t>School I.D.</t>
  </si>
  <si>
    <t xml:space="preserve">                          0917-589-5234</t>
  </si>
  <si>
    <t xml:space="preserve">                                      Division of Bukidnon</t>
  </si>
  <si>
    <t>NAT MPS/ Promotion Rate</t>
  </si>
  <si>
    <t>Division of ___________________</t>
  </si>
  <si>
    <t>Blank  SBM Valdation Form</t>
  </si>
  <si>
    <t>Enrolment / Participation Rate</t>
  </si>
  <si>
    <t>Level:</t>
  </si>
  <si>
    <t xml:space="preserve">Step 5: Go back to step 1, click the best option, then generate SBM Validation Form, Save and Close.  </t>
  </si>
  <si>
    <t>South Dalurong Integrated School</t>
  </si>
  <si>
    <t>San Jose Integrated School</t>
  </si>
  <si>
    <t>School ID.:</t>
  </si>
  <si>
    <t xml:space="preserve">              Choose the best option to generate the highest score, then proceed to DOD Principles:</t>
  </si>
  <si>
    <t>Step 1: Click the option to view the Performance Improvement score</t>
  </si>
  <si>
    <t>School-Based Management (S B M)    V a l I d a t I o n</t>
  </si>
  <si>
    <t>Iba Integrated School</t>
  </si>
  <si>
    <t>Alangilan Integrated School</t>
  </si>
  <si>
    <t>Bacnit Integrated School</t>
  </si>
  <si>
    <t>Bugang Integrated School</t>
  </si>
  <si>
    <t>Del Carmen Integrated School</t>
  </si>
  <si>
    <t>Francisco Laya Memorial Integrated School</t>
  </si>
  <si>
    <t>Sultan Mamarinta Panandigan Integrated School</t>
  </si>
  <si>
    <t>Sultan Ali Dimaporo Memorial IS</t>
  </si>
  <si>
    <t>Sultan Dimasangcay Mananggolo IS (Delabayan ES)</t>
  </si>
  <si>
    <t>Tambacon Integrated School</t>
  </si>
  <si>
    <t>Bukidnon State University</t>
  </si>
  <si>
    <t>Busdi IS</t>
  </si>
  <si>
    <t>Can-ayan IS</t>
  </si>
  <si>
    <t>Bitibut IS</t>
  </si>
  <si>
    <t>Lampasan Integrated School</t>
  </si>
  <si>
    <t>Sibugon IS</t>
  </si>
  <si>
    <t>Tabo-o Integrated School</t>
  </si>
  <si>
    <t>Alipuaton IS</t>
  </si>
  <si>
    <t>Bulahan IS</t>
  </si>
  <si>
    <t>Cabalawan IS</t>
  </si>
  <si>
    <t>Calubo IS</t>
  </si>
  <si>
    <t>Cauyonan IS</t>
  </si>
  <si>
    <t>Kidampas IS</t>
  </si>
  <si>
    <t>Lantad IS</t>
  </si>
  <si>
    <t>Limunda IS</t>
  </si>
  <si>
    <t>Mahayahay IS</t>
  </si>
  <si>
    <t>Sampatulog IS</t>
  </si>
  <si>
    <t>Tama IS</t>
  </si>
  <si>
    <t>Tinagaan IS</t>
  </si>
  <si>
    <t>Tingalan IS</t>
  </si>
  <si>
    <t>Mobod IS</t>
  </si>
  <si>
    <t>Cogon Integrated School</t>
  </si>
  <si>
    <t>Malaubang Integrated School</t>
  </si>
  <si>
    <t>Misamis Annex Integrated School</t>
  </si>
  <si>
    <t>Maloro Integrated School</t>
  </si>
  <si>
    <t>Maquilao Integrated School</t>
  </si>
  <si>
    <t>Pangabuan Integrated School</t>
  </si>
  <si>
    <t>ID</t>
  </si>
  <si>
    <t>School Name</t>
  </si>
  <si>
    <t>Province</t>
  </si>
  <si>
    <t>Municipality</t>
  </si>
  <si>
    <t>Alae NHS</t>
  </si>
  <si>
    <t>BUKIDNON</t>
  </si>
  <si>
    <t>MANOLO FORTICH</t>
  </si>
  <si>
    <t>Bacusanon National High School</t>
  </si>
  <si>
    <t>PANGANTUCAN</t>
  </si>
  <si>
    <t>Baungon National High School</t>
  </si>
  <si>
    <t>BAUNGON</t>
  </si>
  <si>
    <t>Baungon NHS - Danatag Annex</t>
  </si>
  <si>
    <t>Bocboc NHS</t>
  </si>
  <si>
    <t>DON CARLOS</t>
  </si>
  <si>
    <t>Bocboc NHS (Kiara Annex)</t>
  </si>
  <si>
    <t>Bugcaon NHS</t>
  </si>
  <si>
    <t>ANTAPAN</t>
  </si>
  <si>
    <t>Bukidnon NSHI</t>
  </si>
  <si>
    <t>MARAMAG</t>
  </si>
  <si>
    <t>Bukidnon NSHI - San Miguel Annex</t>
  </si>
  <si>
    <t>Cabulohan-Paradise NHS</t>
  </si>
  <si>
    <t>CABANGLASAN</t>
  </si>
  <si>
    <t>Cabulohan-Paradise NHS - Townsite Annex</t>
  </si>
  <si>
    <t>Central Mindanao University</t>
  </si>
  <si>
    <t>Central Mindanao University Lab. HS</t>
  </si>
  <si>
    <t>Dagumbaan Integrated School</t>
  </si>
  <si>
    <t>TALAKAG</t>
  </si>
  <si>
    <t>Dalirig NHS</t>
  </si>
  <si>
    <t>Dangcagan National High School - Miaray Annex</t>
  </si>
  <si>
    <t>DANGCAGAN</t>
  </si>
  <si>
    <t>Dangcagan NHS</t>
  </si>
  <si>
    <t>Dilapa Integrated School</t>
  </si>
  <si>
    <t>QUEZON</t>
  </si>
  <si>
    <t>Dologon NHS</t>
  </si>
  <si>
    <t>Dologon NHS (San Roque Annex)</t>
  </si>
  <si>
    <t>Dologon NHS - Kiharong Annex</t>
  </si>
  <si>
    <t>Don Carlos NHS</t>
  </si>
  <si>
    <t>Don Carlos Polytechnic College</t>
  </si>
  <si>
    <t>Halapitan National High School</t>
  </si>
  <si>
    <t>SAN FERNANDO</t>
  </si>
  <si>
    <t>IMPASUG-ONG</t>
  </si>
  <si>
    <t>Impasugong NHS</t>
  </si>
  <si>
    <t>Impasugong NHS-Kapitan Bayong Annex</t>
  </si>
  <si>
    <t>Kalabugao NHS</t>
  </si>
  <si>
    <t>Kalilangan National High School</t>
  </si>
  <si>
    <t>KALILANGAN</t>
  </si>
  <si>
    <t>Kibatang National High School</t>
  </si>
  <si>
    <t>KIBAWE NATIONAL HIGH SCHOOL</t>
  </si>
  <si>
    <t>KIBAWE</t>
  </si>
  <si>
    <t>Kibenton Integrated School</t>
  </si>
  <si>
    <t>Kiburiao National High School</t>
  </si>
  <si>
    <t>Kimanait NHS</t>
  </si>
  <si>
    <t>Kinawe National High School</t>
  </si>
  <si>
    <t>LIBONA</t>
  </si>
  <si>
    <t>Kitaotao National High School - Digongan Annex</t>
  </si>
  <si>
    <t>KITAOTAO</t>
  </si>
  <si>
    <t>Kitaotao NHS</t>
  </si>
  <si>
    <t>Kitubo National High School</t>
  </si>
  <si>
    <t>KUYA NATIONAL HIGH SCHOOL</t>
  </si>
  <si>
    <t>KUYA NHS ANNEX- LA ROXAS</t>
  </si>
  <si>
    <t>Lampanusan NHS</t>
  </si>
  <si>
    <t>Langcataon NHS</t>
  </si>
  <si>
    <t>Lantapan National High School</t>
  </si>
  <si>
    <t>Libona NHS</t>
  </si>
  <si>
    <t>Little Baguio National High School</t>
  </si>
  <si>
    <t>Macapari NHS</t>
  </si>
  <si>
    <t>DAMULOG</t>
  </si>
  <si>
    <t>Malinao National High School</t>
  </si>
  <si>
    <t>Malitbog Nat. Agr'I. HS</t>
  </si>
  <si>
    <t>MALITBOG</t>
  </si>
  <si>
    <t>Manolo Fortich NHS</t>
  </si>
  <si>
    <t>New Nongnongan NHS</t>
  </si>
  <si>
    <t>New Nongnongan NHS - San Nicolas Annex</t>
  </si>
  <si>
    <t>Old Damulog NHS</t>
  </si>
  <si>
    <t>Old Nongnongan NHS</t>
  </si>
  <si>
    <t>Pangantucan NHS</t>
  </si>
  <si>
    <t>Quezon National High School</t>
  </si>
  <si>
    <t>Quezon NHS - Apyao Annex</t>
  </si>
  <si>
    <t>Salawagan NHS</t>
  </si>
  <si>
    <t>San Andres National High School</t>
  </si>
  <si>
    <t>KADINGILAN</t>
  </si>
  <si>
    <t>San Andres NHS - Cabadiangan Annex</t>
  </si>
  <si>
    <t>San Luis NHS</t>
  </si>
  <si>
    <t>San Luis NHS - Sabangaan Annex</t>
  </si>
  <si>
    <t>San Vicente National High School</t>
  </si>
  <si>
    <t>SUMILAO</t>
  </si>
  <si>
    <t>Sankanan NHS</t>
  </si>
  <si>
    <t>Sinuda National High School</t>
  </si>
  <si>
    <t>Sumilao NHS</t>
  </si>
  <si>
    <t>Sumilao NHS - Vista Villa Annex</t>
  </si>
  <si>
    <t>Talakag NHS</t>
  </si>
  <si>
    <t>Tikalaan National High School</t>
  </si>
  <si>
    <t>Agusan National High School</t>
  </si>
  <si>
    <t>MISAMIS ORIENTAL</t>
  </si>
  <si>
    <t>CAGAYAN DE ORO CITY (Capital)</t>
  </si>
  <si>
    <t>Angeles Sisters National High School</t>
  </si>
  <si>
    <t>Balubal National High School</t>
  </si>
  <si>
    <t>Bayabas National High School</t>
  </si>
  <si>
    <t>Bonbon National High School</t>
  </si>
  <si>
    <t>Bugo National High School</t>
  </si>
  <si>
    <t>Bulua National High School</t>
  </si>
  <si>
    <t>CAGAYAN DE ORO NATIONAL HIGH SCHOOL</t>
  </si>
  <si>
    <t>Cagayan de Oro NHS - Balulang Annex</t>
  </si>
  <si>
    <t>Camaman-an National High School</t>
  </si>
  <si>
    <t>Canitoan National High School</t>
  </si>
  <si>
    <t>Carmen National High School</t>
  </si>
  <si>
    <t>East Gusa National High School</t>
  </si>
  <si>
    <t>Gusa NHS - FS Catanico Annex</t>
  </si>
  <si>
    <t>Gusa NHS-Cugman Annex</t>
  </si>
  <si>
    <t>Gusa Regional Science High School-X</t>
  </si>
  <si>
    <t>Indahag National High School</t>
  </si>
  <si>
    <t>Iponan National High School</t>
  </si>
  <si>
    <t>Iponan NHS - San Simon Annex</t>
  </si>
  <si>
    <t>Kauswagan National High School</t>
  </si>
  <si>
    <t>Lapasan National High School</t>
  </si>
  <si>
    <t>Lumbia National High School</t>
  </si>
  <si>
    <t>Macabalan National High School</t>
  </si>
  <si>
    <t>Macasandig National High School</t>
  </si>
  <si>
    <t>Mambuaya National High School</t>
  </si>
  <si>
    <t>Mambuaya NHS-Bayanga Annex</t>
  </si>
  <si>
    <t>Mambuaya NHS-Dansolihon Annex</t>
  </si>
  <si>
    <t>Pedro "Oloy" N. Roa, Sr. High School</t>
  </si>
  <si>
    <t>Puerto National High School</t>
  </si>
  <si>
    <t>Puntod National High School</t>
  </si>
  <si>
    <t>Tablon National High School</t>
  </si>
  <si>
    <t>Taglimao National High School</t>
  </si>
  <si>
    <t>Taglimao NHS-Besigan Annex</t>
  </si>
  <si>
    <t>Taglimao NHS-Tumpagon Annex</t>
  </si>
  <si>
    <t>Tagpangi National High School</t>
  </si>
  <si>
    <t>Tagpangi NHS-Tuburan Annex</t>
  </si>
  <si>
    <t>Tignapoloan NHS</t>
  </si>
  <si>
    <t>University of Science and Technology of Southern Philippines - Cagayan de Oro</t>
  </si>
  <si>
    <t>CAMIGUIN</t>
  </si>
  <si>
    <t>SAGAY</t>
  </si>
  <si>
    <t>Bonbon NHS</t>
  </si>
  <si>
    <t>CATARMAN</t>
  </si>
  <si>
    <t>Camiguin NHS</t>
  </si>
  <si>
    <t>Eulalio U. Pabillore National High Sschool</t>
  </si>
  <si>
    <t>Guinsiliban National High School</t>
  </si>
  <si>
    <t>GUINSILIBAN</t>
  </si>
  <si>
    <t>Kuguita Integrated School</t>
  </si>
  <si>
    <t>MAMBAJAO (Capital)</t>
  </si>
  <si>
    <t>Lawigan-Bura National High School</t>
  </si>
  <si>
    <t>Maac National High School</t>
  </si>
  <si>
    <t>Mahinog National High School II</t>
  </si>
  <si>
    <t>MAHINOG</t>
  </si>
  <si>
    <t>Mambajao NHS</t>
  </si>
  <si>
    <t>Sixto A. Abao NHS</t>
  </si>
  <si>
    <t>Sto. Niño Integrated School</t>
  </si>
  <si>
    <t>Tupsan NHS</t>
  </si>
  <si>
    <t>Yumbing National High School</t>
  </si>
  <si>
    <t>Cogon NHS</t>
  </si>
  <si>
    <t>CITY OF EL SALVADOR</t>
  </si>
  <si>
    <t>El Salvador City National High School</t>
  </si>
  <si>
    <t>Himaya National High School</t>
  </si>
  <si>
    <t>Hinigdaan NHS</t>
  </si>
  <si>
    <t>MOLUGAN NATIONAL HIGH SCHOOL</t>
  </si>
  <si>
    <t>SAN FRANCISCO DE ASIS NATIONAL HIGH SCHOOL</t>
  </si>
  <si>
    <t>Sinaloc National High School</t>
  </si>
  <si>
    <t>Bal-ason NHS</t>
  </si>
  <si>
    <t>GINGOOG CITY</t>
  </si>
  <si>
    <t>Bantaawan Integrated School - Sec</t>
  </si>
  <si>
    <t>Dukdokaan Integrated School - Sec</t>
  </si>
  <si>
    <t>EUREKA NATIONAL HIGH SCHOOL</t>
  </si>
  <si>
    <t>Gingoog City CNHS</t>
  </si>
  <si>
    <t>Gingoog City CNHS - Anakan NHS Annex</t>
  </si>
  <si>
    <t>Gingoog City CNHS - BACKKISMI NHS Annex</t>
  </si>
  <si>
    <t>Gingoog City CNHS - LURISA NHS Annex</t>
  </si>
  <si>
    <t>Gingoog City CNHS - PUNDASAN NHS Annex</t>
  </si>
  <si>
    <t>Jacinto D. Malimas Sr. National High School</t>
  </si>
  <si>
    <t>Kalipay National High School</t>
  </si>
  <si>
    <t>Kisandi National High School</t>
  </si>
  <si>
    <t>Lunao National High School</t>
  </si>
  <si>
    <t>Malibud National High School</t>
  </si>
  <si>
    <t>Mimbunga National High School</t>
  </si>
  <si>
    <t>Murallon Integrated School - Sec</t>
  </si>
  <si>
    <t>Odiongan NHS - Talisay NHS Annex</t>
  </si>
  <si>
    <t>Pedro Maligmat Integrated School - Sec</t>
  </si>
  <si>
    <t>Pigsalohan IS - Sec</t>
  </si>
  <si>
    <t>San Luis National High School</t>
  </si>
  <si>
    <t>Sioan Integrated School - Sec</t>
  </si>
  <si>
    <t>Acelo C. Badelles, Sr. MHS (Tipanoy NHS)</t>
  </si>
  <si>
    <t>LANAO DEL NORTE</t>
  </si>
  <si>
    <t>ILIGAN CITY</t>
  </si>
  <si>
    <t>Acelo C. Badelles, Sr. MNHS - Abuno HS Annex</t>
  </si>
  <si>
    <t>Bunawan Agri. HS</t>
  </si>
  <si>
    <t>Dalipuga National High School</t>
  </si>
  <si>
    <t>Dalipuga NHS - Hindang NHS Annex</t>
  </si>
  <si>
    <t>Ditucalan National High School</t>
  </si>
  <si>
    <t>Don Jose F. Yanez MHS (Bunawan NHS)</t>
  </si>
  <si>
    <t>Esperidion F. Encabo I MHS (Pugaan NHS)</t>
  </si>
  <si>
    <t>Iligan City East High School - Hinaplanon Annex</t>
  </si>
  <si>
    <t>Iligan City East HS - Santiago HS Annex</t>
  </si>
  <si>
    <t>Iligan City East National HS (Sta. Filomena)</t>
  </si>
  <si>
    <t>Iligan City NHS</t>
  </si>
  <si>
    <t>Iligan City NHS - Pala-o HS Annex</t>
  </si>
  <si>
    <t>Iligan City NHS - Tambacan HS Annex</t>
  </si>
  <si>
    <t>Iligan City NSOF</t>
  </si>
  <si>
    <t>KABACSANAN NATIONAL HIGH SCHOOL</t>
  </si>
  <si>
    <t>Kalubihon High School</t>
  </si>
  <si>
    <t>KIWALAN NATIONAL HIGH SCHOOL</t>
  </si>
  <si>
    <t>Mainit High School</t>
  </si>
  <si>
    <t>Maria Cristina National High School</t>
  </si>
  <si>
    <t>MSU-IIT Integrated Developmental School (IDS)</t>
  </si>
  <si>
    <t>MSU-IIT Integrated Developmental School</t>
  </si>
  <si>
    <t>Rogongon Agricultural High School</t>
  </si>
  <si>
    <t>Suarez National High School</t>
  </si>
  <si>
    <t>Tomas Cabili National High School</t>
  </si>
  <si>
    <t>Tomas Cabili NHS - Annex</t>
  </si>
  <si>
    <t>Tubaran NHS</t>
  </si>
  <si>
    <t>Tubaran NHS (Lanipao Annex)</t>
  </si>
  <si>
    <t>Tubaran NHS - Digkilaan HS Annex</t>
  </si>
  <si>
    <t>Andres Bersales, Sr. Nat'l. HS (Pandanan NHS)</t>
  </si>
  <si>
    <t>SULTAN NAGA DIMAPORO (KAROMATAN)</t>
  </si>
  <si>
    <t>Arsenio A. Quibranza NHS (LNNAIHS)</t>
  </si>
  <si>
    <t>TUBOD (Capital)</t>
  </si>
  <si>
    <t>Baloi National High School</t>
  </si>
  <si>
    <t>BALOI</t>
  </si>
  <si>
    <t>Bansarvil NHS</t>
  </si>
  <si>
    <t>KAPATAGAN</t>
  </si>
  <si>
    <t>Binuni-Demologan NHS</t>
  </si>
  <si>
    <t>BACOLOD</t>
  </si>
  <si>
    <t>Carusa IS (Secondary Level) 315113 CO-INTEGRATED with School ID 127004</t>
  </si>
  <si>
    <t>Dalama Integrated School Co Integrated with School ID 127012</t>
  </si>
  <si>
    <t>Diego H. Patigayon NHS (Mukas NHS)</t>
  </si>
  <si>
    <t>KOLAMBUGAN</t>
  </si>
  <si>
    <t>Diosdado Yap Sr. National High School</t>
  </si>
  <si>
    <t>BAROY</t>
  </si>
  <si>
    <t>Geronima Cabrera NHS (Riverside NHS)</t>
  </si>
  <si>
    <t>Kalinaw Kalilintad Integrated Peace School(Annex Kapatagan NHS)</t>
  </si>
  <si>
    <t>Kapatagan NHS</t>
  </si>
  <si>
    <t>Kawit Oriental Integrated School of Fisheries</t>
  </si>
  <si>
    <t>KAUSWAGAN</t>
  </si>
  <si>
    <t>Lala NHS</t>
  </si>
  <si>
    <t>LALA</t>
  </si>
  <si>
    <t>Lala Proper IS</t>
  </si>
  <si>
    <t>Lanao del Norte NCHS</t>
  </si>
  <si>
    <t>Lanao del Norte Provincial Science and Technology HS (former Malingao NHS (Annex New Pualas NHS)</t>
  </si>
  <si>
    <t>Liangan NHS</t>
  </si>
  <si>
    <t>Linamon NHS</t>
  </si>
  <si>
    <t>LINAMON</t>
  </si>
  <si>
    <t>Magsaysay NHS</t>
  </si>
  <si>
    <t>MAGSAYSAY</t>
  </si>
  <si>
    <t>Maigo NHS</t>
  </si>
  <si>
    <t>MAIGO</t>
  </si>
  <si>
    <t>Marcela T. Mabanta NHS</t>
  </si>
  <si>
    <t>MATUNGAO NATIONAL HIGH SCHOOL</t>
  </si>
  <si>
    <t>MATUNGAO</t>
  </si>
  <si>
    <t>Mindanao State University - Maigo School of Arts and Trades</t>
  </si>
  <si>
    <t>MSU-Baloi Community High School</t>
  </si>
  <si>
    <t>MSU-Lanao del Norte Agricultural Collegeege</t>
  </si>
  <si>
    <t>Munai NHS</t>
  </si>
  <si>
    <t>MUNAI</t>
  </si>
  <si>
    <t>Nunungan NHS</t>
  </si>
  <si>
    <t>NUNUNGAN</t>
  </si>
  <si>
    <t>Pagayawan IS (Secondary Level) School ID 315112 co-Integrated with School ID 126946</t>
  </si>
  <si>
    <t>Panoloon NHS</t>
  </si>
  <si>
    <t>SAPAD</t>
  </si>
  <si>
    <t>Pantao Ragat Agro-Ind. HS</t>
  </si>
  <si>
    <t>PANTAO RAGAT</t>
  </si>
  <si>
    <t>Pantar NHS</t>
  </si>
  <si>
    <t>PANTAR</t>
  </si>
  <si>
    <t>Placida Mequiabas Mem. NHS (Lapinig NHS)</t>
  </si>
  <si>
    <t>Poonapiagapo NHS(Annex Matungao NHS)</t>
  </si>
  <si>
    <t>POONA PIAGAPO</t>
  </si>
  <si>
    <t>Rufo del Cruz Integrated School</t>
  </si>
  <si>
    <t>Salvador NHS (Salvador Trade HS)</t>
  </si>
  <si>
    <t>SALVADOR</t>
  </si>
  <si>
    <t>SERGIO P. CERUJALES, JR. NHS</t>
  </si>
  <si>
    <t>Sultan Naga Dimaporo Memorial Integrated School</t>
  </si>
  <si>
    <t>Tagoloan NHS</t>
  </si>
  <si>
    <t>TAGOLOAN</t>
  </si>
  <si>
    <t>Taguitic Integrated School Co-Integrated with 127012</t>
  </si>
  <si>
    <t>Tangcal NHS (Annex Magsaysay NHS)</t>
  </si>
  <si>
    <t>TANGCAL</t>
  </si>
  <si>
    <t>Teofila C. Quibranza NHS (New Pualas NHS)</t>
  </si>
  <si>
    <t>Apo Macote NHS</t>
  </si>
  <si>
    <t>CITY MALAYBALAY (Capital)</t>
  </si>
  <si>
    <t>Bangcud National High School</t>
  </si>
  <si>
    <t>Bukidnon NHS</t>
  </si>
  <si>
    <t>Bukidnon NHS - Annex Dalwangan</t>
  </si>
  <si>
    <t>Bukidnon NHS - Annex Imbayao</t>
  </si>
  <si>
    <t>Casisang NHS</t>
  </si>
  <si>
    <t>Kalasungay NHS</t>
  </si>
  <si>
    <t>Luyungan High School</t>
  </si>
  <si>
    <t>Malaybalay City National Science HS</t>
  </si>
  <si>
    <t>Malaybalay City NHS</t>
  </si>
  <si>
    <t>Managok NHS</t>
  </si>
  <si>
    <t>Managok NHS - Annex Lalawan</t>
  </si>
  <si>
    <t>Managok NHS - Miglamin Annex</t>
  </si>
  <si>
    <t>San Martin Agro-Industrial NHS</t>
  </si>
  <si>
    <t>SHS within Casisang CS</t>
  </si>
  <si>
    <t>Silae NHS</t>
  </si>
  <si>
    <t>ST. PETER NATIONAL HIGH SCHOOL</t>
  </si>
  <si>
    <t>Aloran Trade HS</t>
  </si>
  <si>
    <t>MISAMIS OCCIDENTAL</t>
  </si>
  <si>
    <t>ALORAN</t>
  </si>
  <si>
    <t>Aquino IS</t>
  </si>
  <si>
    <t>PLARIDEL</t>
  </si>
  <si>
    <t>Baliangao SOF</t>
  </si>
  <si>
    <t>BALIANGAO</t>
  </si>
  <si>
    <t>SAPANG DALAGA</t>
  </si>
  <si>
    <t>Bonifacio NHS</t>
  </si>
  <si>
    <t>BONIFACIO</t>
  </si>
  <si>
    <t>Calamba CNHS</t>
  </si>
  <si>
    <t>CALAMBA</t>
  </si>
  <si>
    <t>Carmen IS</t>
  </si>
  <si>
    <t>JIMENEZ</t>
  </si>
  <si>
    <t>Clarin NHS</t>
  </si>
  <si>
    <t>CLARIN</t>
  </si>
  <si>
    <t>Colambutan Bajo NHS</t>
  </si>
  <si>
    <t>TUDELA</t>
  </si>
  <si>
    <t>Concepcion NHS</t>
  </si>
  <si>
    <t>CONCEPCION</t>
  </si>
  <si>
    <t>Congressman Hilarion J. Ramiro Jr. Memorial National High School</t>
  </si>
  <si>
    <t>Diwat National High School</t>
  </si>
  <si>
    <t>Don Victoriano NHS</t>
  </si>
  <si>
    <t>DON VICTORIANO CHIONGBIAN</t>
  </si>
  <si>
    <t>Guinabut NHS</t>
  </si>
  <si>
    <t>Ignacio Tan MIS</t>
  </si>
  <si>
    <t>Jimenez NCHS</t>
  </si>
  <si>
    <t>Katipunan NHS</t>
  </si>
  <si>
    <t>SINACABAN</t>
  </si>
  <si>
    <t>LOOC NATIONAL HIGH SCHOOL</t>
  </si>
  <si>
    <t>Macalibre Alto NHS</t>
  </si>
  <si>
    <t>LOPEZ JAENA</t>
  </si>
  <si>
    <t>Mitazan Integrated School</t>
  </si>
  <si>
    <t>MSU - Lopez Jaena Community High School</t>
  </si>
  <si>
    <t>Nueva Vista National High School</t>
  </si>
  <si>
    <t>Panaon NHS</t>
  </si>
  <si>
    <t>PANAON</t>
  </si>
  <si>
    <t>Roque L. SU MNHS (Mabini NHS)</t>
  </si>
  <si>
    <t>Sapang Ama Integrated School</t>
  </si>
  <si>
    <t>Sapang Dalaga National High School</t>
  </si>
  <si>
    <t>Sinonoc NHS</t>
  </si>
  <si>
    <t>Tagwanao IS</t>
  </si>
  <si>
    <t>Tudela National Comprehensive High School</t>
  </si>
  <si>
    <t>Upper Usugan National Comprehensive High School</t>
  </si>
  <si>
    <t>SALAY</t>
  </si>
  <si>
    <t>Alubijid NCHS</t>
  </si>
  <si>
    <t>ALUBIJID</t>
  </si>
  <si>
    <t>Andales IS</t>
  </si>
  <si>
    <t>INITAO</t>
  </si>
  <si>
    <t>Aplaya NHS</t>
  </si>
  <si>
    <t>JASAAN</t>
  </si>
  <si>
    <t>Aposkahoy NHS</t>
  </si>
  <si>
    <t>CLAVERIA</t>
  </si>
  <si>
    <t>Bagocboc NHS</t>
  </si>
  <si>
    <t>OPOL</t>
  </si>
  <si>
    <t>Balingasag Senior High School</t>
  </si>
  <si>
    <t>BALINGASAG</t>
  </si>
  <si>
    <t>Baliwagan NHS</t>
  </si>
  <si>
    <t>Binuangan NHS</t>
  </si>
  <si>
    <t>BINUANGAN</t>
  </si>
  <si>
    <t>Bobontugan NHS</t>
  </si>
  <si>
    <t>Cabalantian NHS</t>
  </si>
  <si>
    <t>MANTICAO</t>
  </si>
  <si>
    <t>MAGSAYSAY (LINUGOS)</t>
  </si>
  <si>
    <t>KINOGUITAN</t>
  </si>
  <si>
    <t>Casinglot NHS</t>
  </si>
  <si>
    <t>Consuelo NHS</t>
  </si>
  <si>
    <t>Damayuhan NHS</t>
  </si>
  <si>
    <t>Dampias NHS</t>
  </si>
  <si>
    <t>Dampil NHS</t>
  </si>
  <si>
    <t>LAGONGLONG</t>
  </si>
  <si>
    <t>Danao NHS</t>
  </si>
  <si>
    <t>Don Gregorio Pelaez NHS</t>
  </si>
  <si>
    <t>MEDINA</t>
  </si>
  <si>
    <t>Dr. Gerardo Sabal MNHS</t>
  </si>
  <si>
    <t>Esperanza NHS</t>
  </si>
  <si>
    <t>Esperanza Senior High School</t>
  </si>
  <si>
    <t>Gumabon NHS</t>
  </si>
  <si>
    <t>Hinaplanan NHS</t>
  </si>
  <si>
    <t>Initao NCHS</t>
  </si>
  <si>
    <t>Inobulan (Honga Gue) NHS</t>
  </si>
  <si>
    <t>Jasaan NHS</t>
  </si>
  <si>
    <t>Kabulakan IS</t>
  </si>
  <si>
    <t>BALINGOAN</t>
  </si>
  <si>
    <t>Kalacapan NHS</t>
  </si>
  <si>
    <t>Kalingagan NHS</t>
  </si>
  <si>
    <t>VILLANUEVA</t>
  </si>
  <si>
    <t>Kibaghot NHS</t>
  </si>
  <si>
    <t>LAGUINDINGAN</t>
  </si>
  <si>
    <t>Kibungsod NHS</t>
  </si>
  <si>
    <t>SUGBONGCOGON</t>
  </si>
  <si>
    <t>Kinoguitan Nat'l Agricultural HS</t>
  </si>
  <si>
    <t>Kinoguitan Senior High School</t>
  </si>
  <si>
    <t>Lagonglong Senior High School</t>
  </si>
  <si>
    <t>Laguindingan NHS</t>
  </si>
  <si>
    <t>Libertad NHS</t>
  </si>
  <si>
    <t>LIBERTAD</t>
  </si>
  <si>
    <t>Looc NHS</t>
  </si>
  <si>
    <t>Lourdes Alubijid NHS</t>
  </si>
  <si>
    <t>Lugait NHS</t>
  </si>
  <si>
    <t>LUGAIT</t>
  </si>
  <si>
    <t>Lugait Senior High School</t>
  </si>
  <si>
    <t>Lumbo NHS</t>
  </si>
  <si>
    <t>Malagana NHS</t>
  </si>
  <si>
    <t>Mandahilag NHS</t>
  </si>
  <si>
    <t>TALISAYAN</t>
  </si>
  <si>
    <t>Mantangale NHS</t>
  </si>
  <si>
    <t>Mantangale Senior High School</t>
  </si>
  <si>
    <t>Manticao NHS</t>
  </si>
  <si>
    <t>Maputi Senior High School</t>
  </si>
  <si>
    <t>NAAWAN</t>
  </si>
  <si>
    <t>Mat-i (Claveria) NHS</t>
  </si>
  <si>
    <t>Mat-i (Naawan) NHS</t>
  </si>
  <si>
    <t>Matangad NHS</t>
  </si>
  <si>
    <t>GITAGUM</t>
  </si>
  <si>
    <t>Medina NCHS</t>
  </si>
  <si>
    <t>Minalwang IS</t>
  </si>
  <si>
    <t>Mindanao State University at Naawan- Integrated Developmental School</t>
  </si>
  <si>
    <t>Mis. Or. Gen. CHS</t>
  </si>
  <si>
    <t>Misamis Oriental NHS</t>
  </si>
  <si>
    <t>Misamis Oriental State College of Agriculture and Technology</t>
  </si>
  <si>
    <t>Naawan NHS</t>
  </si>
  <si>
    <t>Opol Community College</t>
  </si>
  <si>
    <t>Opol NSTS</t>
  </si>
  <si>
    <t>Patrocinio NHS</t>
  </si>
  <si>
    <t>Portulin NHS</t>
  </si>
  <si>
    <t>Rizal NHS</t>
  </si>
  <si>
    <t>Rosario NHS</t>
  </si>
  <si>
    <t>Rosario NHS of Tagoloan</t>
  </si>
  <si>
    <t>Salay NHS</t>
  </si>
  <si>
    <t>San Isidro NHS</t>
  </si>
  <si>
    <t>San Juan NHS</t>
  </si>
  <si>
    <t>Sta. Ana NHS</t>
  </si>
  <si>
    <t>Sta. Ines NHS</t>
  </si>
  <si>
    <t>Sta. Ines Senior High School</t>
  </si>
  <si>
    <t>Sugbongcogon NHS</t>
  </si>
  <si>
    <t>Tagoloan Community College</t>
  </si>
  <si>
    <t>Tagoloan Senior High School</t>
  </si>
  <si>
    <t>Talisayan NHS</t>
  </si>
  <si>
    <t>Tambobong-Balacanas NHS</t>
  </si>
  <si>
    <t>Tawantawan IS</t>
  </si>
  <si>
    <t>University of Science and Technology of Southern Philippines</t>
  </si>
  <si>
    <t>Villanueva NHS</t>
  </si>
  <si>
    <t>Villanueva Senior High School</t>
  </si>
  <si>
    <t>Bunga NHS</t>
  </si>
  <si>
    <t>OROQUIETA CITY (Capital)</t>
  </si>
  <si>
    <t>Dullan IS</t>
  </si>
  <si>
    <t>Misamis Occidental NHS</t>
  </si>
  <si>
    <t>Misamis Occidental Science &amp; Tech. HS</t>
  </si>
  <si>
    <t>Oroquieta City NHS - Clarin Settlement Campus</t>
  </si>
  <si>
    <t>Oroquieta City NHS - Villaflor Campus</t>
  </si>
  <si>
    <t>Sebucal Integrated School</t>
  </si>
  <si>
    <t>Senote NHS</t>
  </si>
  <si>
    <t>Talairon NHS</t>
  </si>
  <si>
    <t>Calabayan National High School</t>
  </si>
  <si>
    <t>OZAMIS CITY</t>
  </si>
  <si>
    <t>Gala National High School</t>
  </si>
  <si>
    <t>Kinuman Norte National High School</t>
  </si>
  <si>
    <t>Labinay National High School</t>
  </si>
  <si>
    <t>Labo National High School</t>
  </si>
  <si>
    <t>Montol National High School</t>
  </si>
  <si>
    <t>Ozamiz City National High School</t>
  </si>
  <si>
    <t>Ozamiz City School of Arts and Trades</t>
  </si>
  <si>
    <t>Pulot National High School</t>
  </si>
  <si>
    <t>San Antonio National High School</t>
  </si>
  <si>
    <t>Tabid National High School</t>
  </si>
  <si>
    <t>Banglay NHS</t>
  </si>
  <si>
    <t>TANGUB CITY</t>
  </si>
  <si>
    <t>Bongabong NHS</t>
  </si>
  <si>
    <t>Caniangan NHS</t>
  </si>
  <si>
    <t>Lorenzo Tan NHS</t>
  </si>
  <si>
    <t>Mayor Alfonso Tan High School</t>
  </si>
  <si>
    <t>Northwestern Mindanao State College of Science and Technology</t>
  </si>
  <si>
    <t>Santa Maria NHS</t>
  </si>
  <si>
    <t>Silangit NHS</t>
  </si>
  <si>
    <t>Simasay NHS</t>
  </si>
  <si>
    <t>Sumirap NHS</t>
  </si>
  <si>
    <t>Tangub City NHS</t>
  </si>
  <si>
    <t>Banlag IS</t>
  </si>
  <si>
    <t>CITY OF VALENCIA</t>
  </si>
  <si>
    <t>Catumbalon National High School</t>
  </si>
  <si>
    <t>Concepcion National High School</t>
  </si>
  <si>
    <t>Dagatkidavao Integrated School</t>
  </si>
  <si>
    <t>Guinuyoran National High School</t>
  </si>
  <si>
    <t>Lilingayon National High School</t>
  </si>
  <si>
    <t>LOURDES INTEGRATED SCHOOL</t>
  </si>
  <si>
    <t>Lurugan National High School</t>
  </si>
  <si>
    <t>Mt. Nebo IS</t>
  </si>
  <si>
    <t>Tongantongan National High School</t>
  </si>
  <si>
    <t>Valencia NHS</t>
  </si>
  <si>
    <t>Municipality:</t>
  </si>
  <si>
    <t>Division of Camiguin</t>
  </si>
  <si>
    <t>Division of Oroquieta City</t>
  </si>
  <si>
    <t>2. Comments/ Suggestions/ Recommendations/ Technical Assistance:</t>
  </si>
  <si>
    <t>Step 3: Enter the best option on the space given.</t>
  </si>
  <si>
    <t xml:space="preserve"> No. of school-aged children (12-17 years old) in the community not enrolled
</t>
  </si>
  <si>
    <t>No. of school-aged children within the community (12-17 years old) enrolled in other schools</t>
  </si>
  <si>
    <t>No. of school-aged children enrolled  (12-17 years old) within  the community</t>
  </si>
  <si>
    <t>Total no. of school-aged children in the community aged (12-17 years old)</t>
  </si>
  <si>
    <t>No. of Retained (Current Year)</t>
  </si>
  <si>
    <t>Community Mapping</t>
  </si>
  <si>
    <t>Option4: CM, DR, RR, NAT1</t>
  </si>
  <si>
    <t>Option5: CM, DR, RR, NAT2</t>
  </si>
  <si>
    <t>Option6: CM, DR, RR, PrR</t>
  </si>
  <si>
    <t>Brief History of the School</t>
  </si>
  <si>
    <t>School ID</t>
  </si>
  <si>
    <t>Name of School</t>
  </si>
  <si>
    <t>School Address</t>
  </si>
  <si>
    <t>Name of the School Head</t>
  </si>
  <si>
    <t>Position of the School Head</t>
  </si>
  <si>
    <t>Contact No.</t>
  </si>
  <si>
    <t>Teaching Staff</t>
  </si>
  <si>
    <t>Male</t>
  </si>
  <si>
    <t>Female</t>
  </si>
  <si>
    <t>Number of Master Teacher III</t>
  </si>
  <si>
    <t>Number of Master Teacher II</t>
  </si>
  <si>
    <t>Number of Master Teacher I</t>
  </si>
  <si>
    <t>Head Teacher III</t>
  </si>
  <si>
    <t>Head Teacher II</t>
  </si>
  <si>
    <t>Head Teacher I</t>
  </si>
  <si>
    <t>Teacher III</t>
  </si>
  <si>
    <t>Teacher II</t>
  </si>
  <si>
    <t>Teacher I</t>
  </si>
  <si>
    <t>Others, pls. specify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</si>
</sst>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0"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i/>
      <sz val="11"/>
      <color theme="1"/>
      <name val="Calibri"/>
      <family val="2"/>
      <scheme val="minor"/>
    </font>
    <font>
      <sz val="11"/>
      <color theme="1"/>
      <name val="Eras Demi ITC"/>
      <family val="2"/>
    </font>
    <font>
      <b/>
      <i/>
      <sz val="11"/>
      <color theme="1"/>
      <name val="Calibri"/>
      <family val="2"/>
      <scheme val="minor"/>
    </font>
    <font>
      <b/>
      <i/>
      <sz val="9"/>
      <color theme="1"/>
      <name val="Calibri"/>
      <family val="2"/>
      <scheme val="minor"/>
    </font>
    <font>
      <b/>
      <sz val="10"/>
      <color theme="1"/>
      <name val="Calibri"/>
      <family val="2"/>
      <scheme val="minor"/>
    </font>
    <font>
      <sz val="10"/>
      <color theme="1"/>
      <name val="Eras Demi ITC"/>
      <family val="2"/>
    </font>
    <font>
      <i/>
      <sz val="10"/>
      <color theme="1"/>
      <name val="Calibri"/>
      <family val="2"/>
      <scheme val="minor"/>
    </font>
    <font>
      <i/>
      <sz val="9"/>
      <color theme="1"/>
      <name val="Calibri"/>
      <family val="2"/>
      <scheme val="minor"/>
    </font>
    <font>
      <b/>
      <i/>
      <sz val="10"/>
      <color theme="1"/>
      <name val="Calibri"/>
      <family val="2"/>
      <scheme val="minor"/>
    </font>
    <font>
      <b/>
      <sz val="12"/>
      <color theme="1"/>
      <name val="Berlin Sans FB Demi"/>
      <family val="2"/>
    </font>
    <font>
      <b/>
      <i/>
      <sz val="12"/>
      <color theme="1"/>
      <name val="Calibri"/>
      <family val="2"/>
      <scheme val="minor"/>
    </font>
    <font>
      <b/>
      <sz val="14"/>
      <color theme="1"/>
      <name val="Calibri"/>
      <family val="2"/>
      <scheme val="minor"/>
    </font>
    <font>
      <b/>
      <sz val="11"/>
      <color rgb="FFFF0000"/>
      <name val="Calibri"/>
      <family val="2"/>
      <scheme val="minor"/>
    </font>
    <font>
      <u/>
      <sz val="11"/>
      <color theme="10"/>
      <name val="Calibri"/>
      <family val="2"/>
      <scheme val="minor"/>
    </font>
    <font>
      <u/>
      <sz val="9"/>
      <color theme="10"/>
      <name val="Calibri"/>
      <family val="2"/>
      <scheme val="minor"/>
    </font>
    <font>
      <sz val="14"/>
      <color theme="1"/>
      <name val="Adobe Fan Heiti Std B"/>
      <family val="2"/>
      <charset val="128"/>
    </font>
    <font>
      <sz val="14"/>
      <color theme="1"/>
      <name val="Copperplate Gothic Bold"/>
      <family val="2"/>
    </font>
    <font>
      <sz val="16"/>
      <color theme="1"/>
      <name val="Adobe Gothic Std B"/>
      <family val="2"/>
      <charset val="128"/>
    </font>
    <font>
      <sz val="18"/>
      <color theme="1"/>
      <name val="Algerian"/>
      <family val="5"/>
    </font>
    <font>
      <sz val="18"/>
      <color theme="1"/>
      <name val="AR BLANCA"/>
    </font>
    <font>
      <sz val="14"/>
      <color theme="1"/>
      <name val="Calibri"/>
      <family val="2"/>
      <scheme val="minor"/>
    </font>
    <font>
      <sz val="16"/>
      <color theme="1"/>
      <name val="Algerian"/>
      <family val="5"/>
    </font>
    <font>
      <b/>
      <sz val="10"/>
      <color theme="10"/>
      <name val="Calibri"/>
      <family val="2"/>
      <scheme val="minor"/>
    </font>
    <font>
      <sz val="9"/>
      <color indexed="81"/>
      <name val="Tahoma"/>
      <family val="2"/>
    </font>
    <font>
      <b/>
      <sz val="9"/>
      <color indexed="81"/>
      <name val="Tahoma"/>
      <family val="2"/>
    </font>
    <font>
      <sz val="9"/>
      <color theme="10"/>
      <name val="Calibri"/>
      <family val="2"/>
      <scheme val="minor"/>
    </font>
    <font>
      <b/>
      <sz val="11"/>
      <name val="Calibri"/>
      <family val="2"/>
      <scheme val="minor"/>
    </font>
    <font>
      <sz val="11"/>
      <name val="Calibri"/>
      <family val="2"/>
      <scheme val="minor"/>
    </font>
    <font>
      <u/>
      <sz val="12"/>
      <color theme="10"/>
      <name val="Calibri"/>
      <family val="2"/>
      <scheme val="minor"/>
    </font>
    <font>
      <i/>
      <sz val="12"/>
      <color theme="1"/>
      <name val="Calibri"/>
      <family val="2"/>
      <scheme val="minor"/>
    </font>
    <font>
      <b/>
      <sz val="12"/>
      <color theme="1"/>
      <name val="Calibri"/>
      <family val="2"/>
      <scheme val="minor"/>
    </font>
    <font>
      <sz val="14"/>
      <color theme="1"/>
      <name val="Adobe Gothic Std B"/>
      <family val="2"/>
      <charset val="128"/>
    </font>
    <font>
      <sz val="12"/>
      <color theme="1"/>
      <name val="Aharoni"/>
      <charset val="177"/>
    </font>
    <font>
      <sz val="9"/>
      <color theme="1"/>
      <name val="Adobe Gothic Std B"/>
      <family val="2"/>
      <charset val="128"/>
    </font>
    <font>
      <sz val="14"/>
      <color theme="1"/>
      <name val="Bauhaus 93"/>
      <family val="5"/>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18" fillId="0" borderId="0" applyNumberFormat="0" applyFill="0" applyBorder="0" applyAlignment="0" applyProtection="0"/>
  </cellStyleXfs>
  <cellXfs count="460">
    <xf numFmtId="0" fontId="0" fillId="0" borderId="0" xfId="0"/>
    <xf numFmtId="0" fontId="0" fillId="0" borderId="0" xfId="0" applyAlignment="1">
      <alignment horizontal="center" wrapText="1"/>
    </xf>
    <xf numFmtId="0" fontId="2" fillId="0" borderId="0" xfId="0" applyFont="1"/>
    <xf numFmtId="0" fontId="0" fillId="0" borderId="0" xfId="0" applyAlignment="1">
      <alignment horizontal="center" vertical="center" wrapText="1"/>
    </xf>
    <xf numFmtId="0" fontId="0" fillId="0" borderId="0" xfId="0" applyAlignment="1">
      <alignment horizontal="center"/>
    </xf>
    <xf numFmtId="0" fontId="3" fillId="0" borderId="0" xfId="0" applyFont="1" applyAlignment="1">
      <alignment wrapText="1"/>
    </xf>
    <xf numFmtId="0" fontId="0" fillId="0" borderId="0" xfId="0" applyBorder="1" applyAlignment="1">
      <alignment horizontal="left" vertical="center" wrapText="1"/>
    </xf>
    <xf numFmtId="0" fontId="0" fillId="0" borderId="0" xfId="0"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0" fillId="0" borderId="1" xfId="0" applyBorder="1"/>
    <xf numFmtId="0" fontId="0" fillId="0" borderId="1" xfId="0" applyBorder="1" applyAlignment="1">
      <alignment horizontal="center" wrapText="1"/>
    </xf>
    <xf numFmtId="0" fontId="3" fillId="0" borderId="1" xfId="0" applyFont="1" applyBorder="1" applyAlignment="1">
      <alignment horizontal="center" wrapText="1"/>
    </xf>
    <xf numFmtId="1" fontId="0" fillId="0" borderId="1" xfId="0" applyNumberFormat="1" applyBorder="1" applyAlignment="1">
      <alignment horizontal="center" wrapText="1"/>
    </xf>
    <xf numFmtId="0" fontId="6" fillId="0" borderId="2" xfId="0" applyFont="1" applyBorder="1" applyAlignment="1">
      <alignment horizontal="center" wrapText="1"/>
    </xf>
    <xf numFmtId="0" fontId="0" fillId="0" borderId="0" xfId="0" applyBorder="1" applyAlignment="1">
      <alignment wrapText="1"/>
    </xf>
    <xf numFmtId="0" fontId="0" fillId="0" borderId="0" xfId="0" applyBorder="1" applyAlignment="1">
      <alignment horizontal="left"/>
    </xf>
    <xf numFmtId="0" fontId="0" fillId="0" borderId="0" xfId="0" applyBorder="1" applyAlignment="1">
      <alignment horizontal="center" wrapText="1"/>
    </xf>
    <xf numFmtId="0" fontId="0" fillId="0" borderId="0" xfId="0" applyBorder="1" applyAlignment="1">
      <alignment horizontal="right" wrapText="1"/>
    </xf>
    <xf numFmtId="0" fontId="6" fillId="0" borderId="2" xfId="0" applyFont="1" applyBorder="1" applyAlignment="1">
      <alignment horizontal="center"/>
    </xf>
    <xf numFmtId="0" fontId="2"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2" fontId="0" fillId="2" borderId="1" xfId="0" applyNumberFormat="1" applyFill="1" applyBorder="1" applyAlignment="1">
      <alignment horizontal="center"/>
    </xf>
    <xf numFmtId="0" fontId="0" fillId="2" borderId="1" xfId="0" applyFill="1" applyBorder="1" applyAlignment="1">
      <alignment horizontal="center"/>
    </xf>
    <xf numFmtId="0" fontId="3" fillId="2" borderId="1" xfId="0" applyFont="1" applyFill="1" applyBorder="1" applyAlignment="1">
      <alignment wrapText="1"/>
    </xf>
    <xf numFmtId="0" fontId="3" fillId="0" borderId="0" xfId="0" applyFont="1" applyAlignment="1">
      <alignment horizontal="left"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wrapText="1"/>
    </xf>
    <xf numFmtId="0" fontId="6" fillId="4" borderId="1" xfId="0" applyFont="1" applyFill="1" applyBorder="1" applyAlignment="1">
      <alignment horizontal="center"/>
    </xf>
    <xf numFmtId="0" fontId="1" fillId="5" borderId="1" xfId="0" applyFont="1" applyFill="1" applyBorder="1" applyAlignment="1">
      <alignment horizontal="left" wrapText="1"/>
    </xf>
    <xf numFmtId="0" fontId="5" fillId="5" borderId="1" xfId="0" applyFont="1" applyFill="1" applyBorder="1" applyAlignment="1">
      <alignment horizontal="center" wrapText="1"/>
    </xf>
    <xf numFmtId="0" fontId="0" fillId="0" borderId="0" xfId="0" applyBorder="1" applyAlignment="1">
      <alignment horizontal="left" wrapText="1"/>
    </xf>
    <xf numFmtId="1" fontId="0" fillId="0" borderId="0" xfId="0" applyNumberFormat="1"/>
    <xf numFmtId="0" fontId="2" fillId="0" borderId="0" xfId="0" applyFont="1" applyAlignment="1">
      <alignment horizontal="center" wrapText="1"/>
    </xf>
    <xf numFmtId="0" fontId="2" fillId="0" borderId="0" xfId="0" applyFont="1" applyBorder="1" applyAlignment="1">
      <alignment horizontal="left" vertical="center" wrapText="1"/>
    </xf>
    <xf numFmtId="0" fontId="10" fillId="0" borderId="1" xfId="0" applyFont="1" applyBorder="1" applyAlignment="1">
      <alignment horizontal="center" wrapText="1"/>
    </xf>
    <xf numFmtId="0" fontId="11" fillId="5" borderId="1" xfId="0" applyFont="1" applyFill="1" applyBorder="1" applyAlignment="1">
      <alignment horizontal="center" wrapText="1"/>
    </xf>
    <xf numFmtId="2" fontId="2"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2" fillId="0" borderId="0" xfId="0" applyFont="1" applyAlignment="1">
      <alignment horizontal="left" wrapText="1"/>
    </xf>
    <xf numFmtId="2" fontId="0" fillId="0" borderId="0" xfId="0" applyNumberFormat="1"/>
    <xf numFmtId="0" fontId="3" fillId="0" borderId="0" xfId="0" applyFont="1" applyBorder="1" applyAlignment="1">
      <alignment horizontal="center" wrapText="1"/>
    </xf>
    <xf numFmtId="0" fontId="5" fillId="0" borderId="0" xfId="0" applyFont="1" applyAlignment="1">
      <alignment horizontal="center" wrapText="1"/>
    </xf>
    <xf numFmtId="0" fontId="11"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5" fillId="0" borderId="0" xfId="0" applyFont="1" applyAlignment="1">
      <alignment horizontal="center"/>
    </xf>
    <xf numFmtId="0" fontId="5" fillId="0" borderId="0" xfId="0" applyFont="1"/>
    <xf numFmtId="0" fontId="5" fillId="0" borderId="0" xfId="0" applyFont="1" applyAlignment="1">
      <alignment horizontal="center" vertical="center" wrapText="1"/>
    </xf>
    <xf numFmtId="0" fontId="13" fillId="0" borderId="0" xfId="0" applyFont="1" applyAlignment="1">
      <alignment horizontal="center" vertical="center" wrapText="1"/>
    </xf>
    <xf numFmtId="0" fontId="13" fillId="5" borderId="1" xfId="0" applyFont="1" applyFill="1" applyBorder="1" applyAlignment="1">
      <alignment horizontal="center" wrapText="1"/>
    </xf>
    <xf numFmtId="0" fontId="7" fillId="5" borderId="1"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xf numFmtId="0" fontId="0" fillId="0" borderId="1" xfId="0" applyBorder="1" applyAlignment="1">
      <alignment horizontal="left" vertical="top" wrapText="1"/>
    </xf>
    <xf numFmtId="0" fontId="0" fillId="0" borderId="1" xfId="0" applyFont="1" applyBorder="1"/>
    <xf numFmtId="2" fontId="12" fillId="0" borderId="0" xfId="0" applyNumberFormat="1" applyFont="1" applyBorder="1" applyAlignment="1">
      <alignment horizontal="left" vertical="center" wrapText="1"/>
    </xf>
    <xf numFmtId="0" fontId="16" fillId="0" borderId="0" xfId="0" applyFont="1"/>
    <xf numFmtId="2" fontId="12" fillId="0" borderId="0" xfId="0" applyNumberFormat="1" applyFont="1" applyBorder="1" applyAlignment="1">
      <alignment vertical="center" wrapText="1"/>
    </xf>
    <xf numFmtId="10" fontId="5" fillId="5" borderId="1" xfId="0" applyNumberFormat="1" applyFont="1" applyFill="1" applyBorder="1" applyAlignment="1">
      <alignment horizontal="center" wrapText="1"/>
    </xf>
    <xf numFmtId="2" fontId="11" fillId="5" borderId="1" xfId="0" applyNumberFormat="1" applyFont="1" applyFill="1" applyBorder="1" applyAlignment="1">
      <alignment horizontal="center" wrapText="1"/>
    </xf>
    <xf numFmtId="2" fontId="13" fillId="5" borderId="1" xfId="0" applyNumberFormat="1" applyFont="1" applyFill="1" applyBorder="1" applyAlignment="1">
      <alignment horizontal="center" wrapText="1"/>
    </xf>
    <xf numFmtId="2" fontId="5" fillId="5" borderId="1" xfId="0" applyNumberFormat="1" applyFont="1" applyFill="1" applyBorder="1" applyAlignment="1">
      <alignment horizontal="center" wrapText="1"/>
    </xf>
    <xf numFmtId="2" fontId="0" fillId="0" borderId="1" xfId="0" applyNumberFormat="1" applyBorder="1" applyAlignment="1">
      <alignment horizontal="center" wrapText="1"/>
    </xf>
    <xf numFmtId="0" fontId="6" fillId="4" borderId="1" xfId="0" applyFont="1" applyFill="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3" fillId="0" borderId="1" xfId="0" applyFont="1" applyBorder="1" applyAlignment="1">
      <alignment horizontal="center" wrapText="1"/>
    </xf>
    <xf numFmtId="2" fontId="9" fillId="5" borderId="1" xfId="0" applyNumberFormat="1" applyFont="1" applyFill="1" applyBorder="1" applyAlignment="1">
      <alignment horizontal="center" wrapText="1"/>
    </xf>
    <xf numFmtId="2" fontId="9" fillId="0" borderId="1" xfId="0" applyNumberFormat="1" applyFont="1" applyBorder="1" applyAlignment="1">
      <alignment horizontal="center" wrapText="1"/>
    </xf>
    <xf numFmtId="0" fontId="11" fillId="5" borderId="6" xfId="0" applyFont="1" applyFill="1" applyBorder="1" applyAlignment="1">
      <alignment horizontal="center" wrapText="1"/>
    </xf>
    <xf numFmtId="0" fontId="6" fillId="4" borderId="1" xfId="0" applyFont="1" applyFill="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0" fontId="3" fillId="0" borderId="1" xfId="0" applyFont="1" applyBorder="1" applyAlignment="1">
      <alignment horizontal="center" wrapText="1"/>
    </xf>
    <xf numFmtId="0" fontId="15" fillId="0" borderId="0" xfId="0" applyFont="1" applyAlignment="1">
      <alignment horizontal="left" wrapText="1"/>
    </xf>
    <xf numFmtId="0" fontId="0" fillId="0" borderId="1" xfId="0" applyFont="1" applyBorder="1" applyAlignment="1">
      <alignment horizontal="left" vertical="top"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Border="1" applyAlignment="1">
      <alignment horizontal="left"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Border="1" applyAlignment="1">
      <alignment horizontal="left"/>
    </xf>
    <xf numFmtId="0" fontId="0" fillId="0" borderId="0" xfId="0" applyBorder="1" applyAlignment="1">
      <alignment horizontal="left" wrapText="1"/>
    </xf>
    <xf numFmtId="0" fontId="14" fillId="3" borderId="1" xfId="0" applyFont="1" applyFill="1" applyBorder="1" applyAlignment="1">
      <alignment horizontal="center" wrapText="1"/>
    </xf>
    <xf numFmtId="0" fontId="14" fillId="3" borderId="0" xfId="0" applyFont="1" applyFill="1" applyBorder="1" applyAlignment="1">
      <alignment horizontal="center" wrapText="1"/>
    </xf>
    <xf numFmtId="0" fontId="15" fillId="0" borderId="0" xfId="0" applyFont="1" applyBorder="1" applyAlignment="1">
      <alignment horizontal="left" wrapText="1"/>
    </xf>
    <xf numFmtId="0" fontId="0" fillId="0" borderId="1" xfId="0" applyFont="1" applyBorder="1" applyAlignment="1">
      <alignment horizontal="center" vertical="center" wrapText="1"/>
    </xf>
    <xf numFmtId="0" fontId="0" fillId="0" borderId="0" xfId="0" applyAlignment="1">
      <alignment horizontal="center" vertical="center" wrapText="1"/>
    </xf>
    <xf numFmtId="0" fontId="6" fillId="4" borderId="1" xfId="0" applyFont="1" applyFill="1" applyBorder="1" applyAlignment="1">
      <alignment horizontal="center" wrapText="1"/>
    </xf>
    <xf numFmtId="0" fontId="3" fillId="0" borderId="1" xfId="0" applyFont="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horizontal="left"/>
    </xf>
    <xf numFmtId="0" fontId="2" fillId="0" borderId="0" xfId="0" applyFont="1" applyAlignment="1">
      <alignment horizontal="center"/>
    </xf>
    <xf numFmtId="1" fontId="0" fillId="0" borderId="0" xfId="0" applyNumberFormat="1" applyAlignment="1">
      <alignment vertical="center"/>
    </xf>
    <xf numFmtId="0" fontId="12" fillId="0" borderId="0" xfId="0" applyFont="1" applyAlignment="1">
      <alignment horizontal="left" wrapText="1"/>
    </xf>
    <xf numFmtId="0" fontId="0" fillId="0" borderId="0" xfId="0" applyAlignment="1">
      <alignment horizontal="center" vertical="center" wrapText="1"/>
    </xf>
    <xf numFmtId="0" fontId="6" fillId="4" borderId="1" xfId="0" applyFont="1" applyFill="1" applyBorder="1" applyAlignment="1">
      <alignment horizontal="center" wrapText="1"/>
    </xf>
    <xf numFmtId="0" fontId="3" fillId="0" borderId="1" xfId="0" applyFont="1"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Border="1" applyAlignment="1">
      <alignment horizontal="center" wrapText="1"/>
    </xf>
    <xf numFmtId="0" fontId="3" fillId="0" borderId="1" xfId="0" applyFont="1" applyBorder="1" applyAlignment="1">
      <alignment horizontal="center" wrapText="1"/>
    </xf>
    <xf numFmtId="0" fontId="6" fillId="4" borderId="1" xfId="0" applyFont="1" applyFill="1" applyBorder="1" applyAlignment="1">
      <alignment horizontal="center" wrapText="1"/>
    </xf>
    <xf numFmtId="0" fontId="0" fillId="0" borderId="0" xfId="0" applyBorder="1" applyAlignment="1">
      <alignment horizontal="left"/>
    </xf>
    <xf numFmtId="0" fontId="0" fillId="0" borderId="0" xfId="0" applyAlignment="1">
      <alignment horizontal="left"/>
    </xf>
    <xf numFmtId="0" fontId="3" fillId="6" borderId="1" xfId="0" applyFont="1" applyFill="1" applyBorder="1" applyAlignment="1">
      <alignment horizontal="center" wrapText="1"/>
    </xf>
    <xf numFmtId="2" fontId="9" fillId="6" borderId="1" xfId="0" applyNumberFormat="1" applyFont="1" applyFill="1" applyBorder="1" applyAlignment="1">
      <alignment horizontal="center" wrapText="1"/>
    </xf>
    <xf numFmtId="2" fontId="2" fillId="6" borderId="1" xfId="0" applyNumberFormat="1" applyFont="1" applyFill="1" applyBorder="1" applyAlignment="1">
      <alignment horizontal="center" wrapText="1"/>
    </xf>
    <xf numFmtId="0" fontId="0" fillId="0" borderId="0" xfId="0" applyAlignment="1">
      <alignment horizontal="left" vertical="center"/>
    </xf>
    <xf numFmtId="0" fontId="2" fillId="0" borderId="0" xfId="0" applyFont="1" applyAlignment="1">
      <alignment horizontal="left"/>
    </xf>
    <xf numFmtId="0" fontId="3" fillId="5" borderId="1" xfId="0" applyFont="1" applyFill="1" applyBorder="1" applyAlignment="1">
      <alignment horizontal="center" wrapText="1"/>
    </xf>
    <xf numFmtId="2" fontId="2" fillId="5" borderId="1" xfId="0" applyNumberFormat="1" applyFont="1" applyFill="1" applyBorder="1" applyAlignment="1">
      <alignment horizontal="center" wrapText="1"/>
    </xf>
    <xf numFmtId="1" fontId="0" fillId="0" borderId="0" xfId="0" applyNumberFormat="1" applyAlignment="1">
      <alignment horizontal="left" vertical="center"/>
    </xf>
    <xf numFmtId="0" fontId="0" fillId="5" borderId="1" xfId="0" applyFill="1" applyBorder="1" applyAlignment="1">
      <alignment horizontal="center"/>
    </xf>
    <xf numFmtId="0" fontId="1" fillId="5" borderId="1" xfId="0" applyFont="1" applyFill="1" applyBorder="1" applyAlignment="1">
      <alignment horizontal="center" wrapText="1"/>
    </xf>
    <xf numFmtId="2" fontId="0" fillId="5" borderId="1" xfId="0" applyNumberFormat="1" applyFill="1" applyBorder="1" applyAlignment="1">
      <alignment horizontal="center"/>
    </xf>
    <xf numFmtId="0" fontId="0" fillId="5" borderId="1" xfId="0" applyFill="1" applyBorder="1"/>
    <xf numFmtId="2" fontId="0" fillId="5" borderId="1" xfId="0" applyNumberFormat="1" applyFill="1" applyBorder="1" applyAlignment="1">
      <alignment horizontal="center" wrapText="1"/>
    </xf>
    <xf numFmtId="1" fontId="0" fillId="6" borderId="1" xfId="0" applyNumberFormat="1" applyFill="1" applyBorder="1" applyAlignment="1">
      <alignment horizontal="center" wrapText="1"/>
    </xf>
    <xf numFmtId="0" fontId="0" fillId="5" borderId="1" xfId="0" applyFill="1" applyBorder="1" applyAlignment="1">
      <alignment horizontal="center" wrapText="1"/>
    </xf>
    <xf numFmtId="0" fontId="0" fillId="7" borderId="0" xfId="0" applyFill="1"/>
    <xf numFmtId="0" fontId="6" fillId="7" borderId="16" xfId="0" applyFont="1" applyFill="1" applyBorder="1" applyAlignment="1">
      <alignment horizontal="center" vertical="center" wrapText="1"/>
    </xf>
    <xf numFmtId="0" fontId="6" fillId="7" borderId="18" xfId="0" applyFont="1" applyFill="1" applyBorder="1" applyAlignment="1">
      <alignment horizontal="center" wrapText="1"/>
    </xf>
    <xf numFmtId="0" fontId="6" fillId="7" borderId="19" xfId="0" applyFont="1" applyFill="1" applyBorder="1" applyAlignment="1">
      <alignment wrapText="1"/>
    </xf>
    <xf numFmtId="0" fontId="1" fillId="7" borderId="1" xfId="0" applyFont="1" applyFill="1" applyBorder="1" applyAlignment="1">
      <alignment horizontal="center" wrapText="1"/>
    </xf>
    <xf numFmtId="2" fontId="1" fillId="7" borderId="1" xfId="0" applyNumberFormat="1" applyFont="1" applyFill="1" applyBorder="1" applyAlignment="1">
      <alignment horizontal="center" wrapText="1"/>
    </xf>
    <xf numFmtId="0" fontId="31" fillId="7" borderId="1" xfId="0" applyFont="1" applyFill="1" applyBorder="1" applyAlignment="1">
      <alignment horizontal="center" wrapText="1"/>
    </xf>
    <xf numFmtId="0" fontId="13" fillId="7" borderId="6" xfId="0" applyFont="1" applyFill="1" applyBorder="1" applyAlignment="1">
      <alignment horizontal="center" wrapText="1"/>
    </xf>
    <xf numFmtId="0" fontId="11" fillId="7" borderId="6" xfId="0" applyFont="1" applyFill="1" applyBorder="1" applyAlignment="1">
      <alignment horizontal="center" wrapText="1"/>
    </xf>
    <xf numFmtId="0" fontId="0" fillId="8" borderId="0" xfId="0" applyFill="1"/>
    <xf numFmtId="0" fontId="2" fillId="8" borderId="0" xfId="0" applyFont="1" applyFill="1"/>
    <xf numFmtId="0" fontId="0" fillId="8" borderId="0" xfId="0" applyFill="1" applyAlignment="1">
      <alignment horizontal="center" vertical="center" wrapText="1"/>
    </xf>
    <xf numFmtId="0" fontId="0" fillId="8" borderId="0" xfId="0" applyFill="1" applyAlignment="1">
      <alignment horizontal="center" wrapText="1"/>
    </xf>
    <xf numFmtId="0" fontId="0" fillId="8" borderId="0" xfId="0" applyFill="1" applyAlignment="1">
      <alignment horizontal="center"/>
    </xf>
    <xf numFmtId="0" fontId="0" fillId="8" borderId="0" xfId="0" applyFill="1" applyAlignment="1">
      <alignment horizontal="left" vertical="top" wrapText="1"/>
    </xf>
    <xf numFmtId="0" fontId="0" fillId="8" borderId="0" xfId="0" applyFill="1" applyAlignment="1">
      <alignment horizontal="left" vertical="center" wrapText="1"/>
    </xf>
    <xf numFmtId="0" fontId="6" fillId="8" borderId="16" xfId="0" applyFont="1" applyFill="1" applyBorder="1" applyAlignment="1">
      <alignment horizontal="center" vertical="center" wrapText="1"/>
    </xf>
    <xf numFmtId="0" fontId="2" fillId="8" borderId="4" xfId="0" applyFont="1" applyFill="1" applyBorder="1"/>
    <xf numFmtId="0" fontId="0" fillId="8" borderId="1" xfId="0" applyFill="1" applyBorder="1"/>
    <xf numFmtId="0" fontId="1" fillId="8" borderId="1" xfId="0" applyFont="1" applyFill="1" applyBorder="1" applyAlignment="1">
      <alignment horizontal="center" wrapText="1"/>
    </xf>
    <xf numFmtId="0" fontId="0" fillId="8" borderId="1" xfId="0" applyFill="1" applyBorder="1" applyAlignment="1">
      <alignment horizontal="center" wrapText="1"/>
    </xf>
    <xf numFmtId="0" fontId="5" fillId="8" borderId="1" xfId="0" applyFont="1" applyFill="1" applyBorder="1" applyAlignment="1">
      <alignment horizontal="center" wrapText="1"/>
    </xf>
    <xf numFmtId="0" fontId="0" fillId="8" borderId="1" xfId="0" applyFill="1" applyBorder="1" applyAlignment="1">
      <alignment horizontal="center"/>
    </xf>
    <xf numFmtId="0" fontId="0" fillId="8" borderId="1" xfId="0" applyFill="1" applyBorder="1" applyAlignment="1" applyProtection="1">
      <alignment horizontal="center" wrapText="1"/>
    </xf>
    <xf numFmtId="1" fontId="0" fillId="8" borderId="1" xfId="0" applyNumberFormat="1" applyFill="1" applyBorder="1" applyAlignment="1">
      <alignment horizontal="center"/>
    </xf>
    <xf numFmtId="0" fontId="1" fillId="8" borderId="1" xfId="0" applyFont="1" applyFill="1" applyBorder="1" applyAlignment="1">
      <alignment horizontal="center" vertical="top" wrapText="1"/>
    </xf>
    <xf numFmtId="2" fontId="0" fillId="8" borderId="1" xfId="0" applyNumberFormat="1" applyFill="1" applyBorder="1" applyAlignment="1">
      <alignment horizontal="center" wrapText="1"/>
    </xf>
    <xf numFmtId="2" fontId="0" fillId="8" borderId="1" xfId="0" applyNumberFormat="1" applyFill="1" applyBorder="1"/>
    <xf numFmtId="2" fontId="0" fillId="8" borderId="1" xfId="0" applyNumberFormat="1" applyFill="1" applyBorder="1" applyAlignment="1">
      <alignment horizontal="center"/>
    </xf>
    <xf numFmtId="10" fontId="5" fillId="8" borderId="1" xfId="0" applyNumberFormat="1" applyFont="1" applyFill="1" applyBorder="1" applyAlignment="1">
      <alignment horizontal="center" wrapText="1"/>
    </xf>
    <xf numFmtId="0" fontId="32" fillId="8" borderId="1" xfId="0" applyFont="1" applyFill="1" applyBorder="1" applyAlignment="1">
      <alignment horizontal="center"/>
    </xf>
    <xf numFmtId="0" fontId="3" fillId="8" borderId="1" xfId="0" applyFont="1" applyFill="1" applyBorder="1" applyAlignment="1">
      <alignment horizontal="center" wrapText="1"/>
    </xf>
    <xf numFmtId="10" fontId="0" fillId="8" borderId="1" xfId="0" applyNumberFormat="1" applyFill="1" applyBorder="1" applyAlignment="1">
      <alignment horizontal="center" wrapText="1"/>
    </xf>
    <xf numFmtId="0" fontId="11" fillId="8" borderId="1" xfId="0" applyFont="1" applyFill="1" applyBorder="1" applyAlignment="1">
      <alignment horizontal="center" wrapText="1"/>
    </xf>
    <xf numFmtId="2" fontId="2" fillId="8" borderId="1" xfId="0" applyNumberFormat="1" applyFont="1" applyFill="1" applyBorder="1" applyAlignment="1">
      <alignment horizontal="center" wrapText="1"/>
    </xf>
    <xf numFmtId="1" fontId="2" fillId="8" borderId="1" xfId="0" applyNumberFormat="1" applyFont="1" applyFill="1" applyBorder="1" applyAlignment="1">
      <alignment horizontal="center" wrapText="1"/>
    </xf>
    <xf numFmtId="0" fontId="1" fillId="8" borderId="1" xfId="0" applyFont="1" applyFill="1" applyBorder="1" applyAlignment="1">
      <alignment horizontal="left" wrapText="1"/>
    </xf>
    <xf numFmtId="0" fontId="13" fillId="8" borderId="1" xfId="0" applyFont="1" applyFill="1" applyBorder="1" applyAlignment="1">
      <alignment horizontal="center" wrapText="1"/>
    </xf>
    <xf numFmtId="0" fontId="13" fillId="8" borderId="6" xfId="0" applyFont="1" applyFill="1" applyBorder="1" applyAlignment="1">
      <alignment horizontal="center" wrapText="1"/>
    </xf>
    <xf numFmtId="0" fontId="2" fillId="8" borderId="6" xfId="0" applyFont="1" applyFill="1" applyBorder="1" applyAlignment="1">
      <alignment horizontal="center" wrapText="1"/>
    </xf>
    <xf numFmtId="0" fontId="3" fillId="8" borderId="2" xfId="0" applyFont="1" applyFill="1" applyBorder="1" applyAlignment="1">
      <alignment horizontal="center" wrapText="1"/>
    </xf>
    <xf numFmtId="1" fontId="2" fillId="8" borderId="2" xfId="0" applyNumberFormat="1" applyFont="1" applyFill="1" applyBorder="1" applyAlignment="1">
      <alignment horizontal="center" wrapText="1"/>
    </xf>
    <xf numFmtId="0" fontId="1" fillId="8" borderId="0" xfId="0" applyFont="1" applyFill="1" applyBorder="1" applyAlignment="1">
      <alignment horizontal="center" vertical="top" wrapText="1"/>
    </xf>
    <xf numFmtId="0" fontId="12" fillId="8" borderId="0" xfId="0" applyFont="1" applyFill="1" applyAlignment="1">
      <alignment horizontal="left" wrapText="1"/>
    </xf>
    <xf numFmtId="0" fontId="12" fillId="8" borderId="0" xfId="0" applyFont="1" applyFill="1" applyAlignment="1">
      <alignment horizontal="center" wrapText="1"/>
    </xf>
    <xf numFmtId="0" fontId="12" fillId="8" borderId="0" xfId="0" applyFont="1" applyFill="1" applyAlignment="1">
      <alignment wrapText="1"/>
    </xf>
    <xf numFmtId="0" fontId="0" fillId="5" borderId="0" xfId="0" applyFill="1"/>
    <xf numFmtId="0" fontId="2" fillId="5" borderId="0" xfId="0" applyFont="1" applyFill="1"/>
    <xf numFmtId="0" fontId="0" fillId="5" borderId="0" xfId="0" applyFill="1" applyAlignment="1">
      <alignment horizontal="center" vertical="center" wrapText="1"/>
    </xf>
    <xf numFmtId="0" fontId="0" fillId="5" borderId="0" xfId="0" applyFill="1" applyAlignment="1">
      <alignment horizontal="center" wrapText="1"/>
    </xf>
    <xf numFmtId="0" fontId="0" fillId="5" borderId="0" xfId="0" applyFill="1" applyAlignment="1">
      <alignment horizontal="center"/>
    </xf>
    <xf numFmtId="0" fontId="0" fillId="5" borderId="0" xfId="0" applyFill="1" applyAlignment="1">
      <alignment horizontal="left" vertical="top" wrapText="1"/>
    </xf>
    <xf numFmtId="0" fontId="0" fillId="5" borderId="0" xfId="0" applyFill="1" applyAlignment="1">
      <alignment horizontal="left" vertical="center" wrapText="1"/>
    </xf>
    <xf numFmtId="0" fontId="6" fillId="5" borderId="4" xfId="0" applyFont="1" applyFill="1" applyBorder="1" applyAlignment="1">
      <alignment horizontal="center" vertical="center" wrapText="1"/>
    </xf>
    <xf numFmtId="0" fontId="6" fillId="5" borderId="4" xfId="0" applyFont="1" applyFill="1" applyBorder="1" applyAlignment="1">
      <alignment horizontal="center" wrapText="1"/>
    </xf>
    <xf numFmtId="0" fontId="2" fillId="5" borderId="4" xfId="0" applyFont="1" applyFill="1" applyBorder="1"/>
    <xf numFmtId="0" fontId="2" fillId="5" borderId="4" xfId="0" applyFont="1" applyFill="1" applyBorder="1" applyAlignment="1">
      <alignment horizontal="center"/>
    </xf>
    <xf numFmtId="0" fontId="0" fillId="5" borderId="1" xfId="0" applyFill="1" applyBorder="1" applyAlignment="1" applyProtection="1">
      <alignment horizontal="center" wrapText="1"/>
    </xf>
    <xf numFmtId="0" fontId="1" fillId="5" borderId="1" xfId="0" applyFont="1" applyFill="1" applyBorder="1" applyAlignment="1">
      <alignment horizontal="center" vertical="top" wrapText="1"/>
    </xf>
    <xf numFmtId="2" fontId="0" fillId="5" borderId="1" xfId="0" applyNumberFormat="1" applyFill="1" applyBorder="1"/>
    <xf numFmtId="1" fontId="2" fillId="5" borderId="1" xfId="0" applyNumberFormat="1" applyFont="1" applyFill="1" applyBorder="1" applyAlignment="1">
      <alignment horizontal="center" wrapText="1"/>
    </xf>
    <xf numFmtId="0" fontId="2" fillId="5" borderId="6" xfId="0" applyFont="1" applyFill="1" applyBorder="1" applyAlignment="1">
      <alignment horizontal="center" wrapText="1"/>
    </xf>
    <xf numFmtId="0" fontId="3" fillId="5" borderId="2" xfId="0" applyFont="1" applyFill="1" applyBorder="1" applyAlignment="1">
      <alignment horizontal="center" wrapText="1"/>
    </xf>
    <xf numFmtId="1" fontId="2" fillId="5" borderId="2" xfId="0" applyNumberFormat="1" applyFont="1" applyFill="1" applyBorder="1" applyAlignment="1">
      <alignment horizontal="center" wrapText="1"/>
    </xf>
    <xf numFmtId="0" fontId="1" fillId="5" borderId="0" xfId="0" applyFont="1" applyFill="1" applyBorder="1" applyAlignment="1">
      <alignment horizontal="center" vertical="top" wrapText="1"/>
    </xf>
    <xf numFmtId="0" fontId="1" fillId="5" borderId="0" xfId="0" applyFont="1" applyFill="1"/>
    <xf numFmtId="1" fontId="2" fillId="5" borderId="0" xfId="0" applyNumberFormat="1" applyFont="1" applyFill="1" applyBorder="1" applyAlignment="1">
      <alignment horizontal="center" wrapText="1"/>
    </xf>
    <xf numFmtId="0" fontId="1" fillId="5" borderId="0" xfId="0" applyFont="1" applyFill="1" applyAlignment="1">
      <alignment horizontal="left" wrapText="1"/>
    </xf>
    <xf numFmtId="0" fontId="9" fillId="5" borderId="0" xfId="0" applyFont="1" applyFill="1"/>
    <xf numFmtId="0" fontId="16" fillId="5" borderId="0" xfId="0" applyFont="1" applyFill="1" applyBorder="1" applyAlignment="1">
      <alignment horizontal="left" vertical="top" wrapText="1"/>
    </xf>
    <xf numFmtId="0" fontId="18" fillId="5" borderId="0" xfId="1" applyFill="1" applyAlignment="1"/>
    <xf numFmtId="0" fontId="0" fillId="5" borderId="0" xfId="0" applyFill="1" applyAlignment="1"/>
    <xf numFmtId="2" fontId="1" fillId="5" borderId="0" xfId="0" applyNumberFormat="1" applyFont="1" applyFill="1" applyAlignment="1">
      <alignment horizontal="left" vertical="center"/>
    </xf>
    <xf numFmtId="2" fontId="1" fillId="5" borderId="0" xfId="0" applyNumberFormat="1" applyFont="1" applyFill="1" applyAlignment="1">
      <alignment vertical="center"/>
    </xf>
    <xf numFmtId="0" fontId="1" fillId="5" borderId="0" xfId="0" applyFont="1" applyFill="1" applyBorder="1" applyAlignment="1">
      <alignment horizontal="left" vertical="top"/>
    </xf>
    <xf numFmtId="2" fontId="1" fillId="5" borderId="0" xfId="0" applyNumberFormat="1" applyFont="1" applyFill="1" applyAlignment="1">
      <alignment horizontal="left"/>
    </xf>
    <xf numFmtId="0" fontId="1" fillId="5" borderId="0" xfId="0" applyFont="1" applyFill="1" applyAlignment="1">
      <alignment horizontal="left"/>
    </xf>
    <xf numFmtId="1" fontId="27" fillId="5" borderId="0" xfId="1" applyNumberFormat="1" applyFont="1" applyFill="1" applyBorder="1" applyAlignment="1">
      <alignment horizontal="left"/>
    </xf>
    <xf numFmtId="0" fontId="9" fillId="5" borderId="0" xfId="0" applyFont="1" applyFill="1" applyBorder="1" applyAlignment="1">
      <alignment vertical="top" wrapText="1"/>
    </xf>
    <xf numFmtId="0" fontId="12" fillId="5" borderId="0" xfId="0" applyFont="1" applyFill="1" applyAlignment="1">
      <alignment horizontal="left"/>
    </xf>
    <xf numFmtId="0" fontId="12" fillId="5" borderId="0" xfId="0" applyFont="1" applyFill="1"/>
    <xf numFmtId="0" fontId="19" fillId="5" borderId="0" xfId="1" applyFont="1" applyFill="1"/>
    <xf numFmtId="0" fontId="12" fillId="5" borderId="0" xfId="0" applyFont="1" applyFill="1" applyAlignment="1">
      <alignment horizontal="left" wrapText="1"/>
    </xf>
    <xf numFmtId="0" fontId="12" fillId="5" borderId="0" xfId="0" applyFont="1" applyFill="1" applyAlignment="1">
      <alignment wrapText="1"/>
    </xf>
    <xf numFmtId="0" fontId="0" fillId="5" borderId="5" xfId="0" applyFill="1" applyBorder="1" applyAlignment="1">
      <alignment vertical="center" wrapText="1"/>
    </xf>
    <xf numFmtId="0" fontId="0" fillId="8" borderId="5" xfId="0" applyFill="1" applyBorder="1" applyAlignment="1"/>
    <xf numFmtId="0" fontId="0" fillId="8" borderId="7" xfId="0" applyFill="1" applyBorder="1" applyAlignment="1">
      <alignment vertical="center"/>
    </xf>
    <xf numFmtId="0" fontId="0" fillId="5" borderId="4" xfId="0" applyFill="1" applyBorder="1" applyAlignment="1">
      <alignment horizontal="center"/>
    </xf>
    <xf numFmtId="10" fontId="0" fillId="5" borderId="3" xfId="0" applyNumberFormat="1" applyFill="1" applyBorder="1" applyAlignment="1">
      <alignment horizontal="center" wrapText="1"/>
    </xf>
    <xf numFmtId="0" fontId="0" fillId="5" borderId="3" xfId="0" applyFill="1" applyBorder="1" applyAlignment="1">
      <alignment horizontal="center"/>
    </xf>
    <xf numFmtId="1" fontId="2" fillId="5" borderId="4" xfId="0" applyNumberFormat="1" applyFont="1" applyFill="1" applyBorder="1" applyAlignment="1">
      <alignment horizontal="center" wrapText="1"/>
    </xf>
    <xf numFmtId="2" fontId="13" fillId="8" borderId="1" xfId="0" applyNumberFormat="1" applyFont="1" applyFill="1" applyBorder="1" applyAlignment="1">
      <alignment horizontal="center" wrapText="1"/>
    </xf>
    <xf numFmtId="0" fontId="1" fillId="8" borderId="0" xfId="0" applyFont="1" applyFill="1" applyAlignment="1">
      <alignment horizontal="left" vertical="center"/>
    </xf>
    <xf numFmtId="0" fontId="0" fillId="8" borderId="0" xfId="0" applyFill="1" applyAlignment="1">
      <alignment horizontal="left"/>
    </xf>
    <xf numFmtId="0" fontId="0" fillId="0" borderId="0" xfId="0" applyAlignment="1">
      <alignment horizontal="center" vertical="center" wrapText="1"/>
    </xf>
    <xf numFmtId="0" fontId="18" fillId="5" borderId="0" xfId="1" applyFont="1" applyFill="1" applyAlignment="1"/>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18" fillId="5" borderId="0" xfId="1" applyFill="1" applyBorder="1" applyAlignment="1"/>
    <xf numFmtId="2" fontId="1" fillId="5" borderId="0" xfId="0" applyNumberFormat="1" applyFont="1" applyFill="1" applyAlignment="1">
      <alignment horizontal="center"/>
    </xf>
    <xf numFmtId="0" fontId="12" fillId="5" borderId="0" xfId="0" applyFont="1" applyFill="1" applyAlignment="1">
      <alignment horizontal="center" wrapText="1"/>
    </xf>
    <xf numFmtId="2" fontId="0" fillId="5" borderId="0" xfId="0" applyNumberFormat="1" applyFill="1"/>
    <xf numFmtId="0" fontId="30" fillId="5" borderId="0" xfId="1" applyFont="1" applyFill="1" applyAlignment="1">
      <alignment vertical="top" wrapText="1"/>
    </xf>
    <xf numFmtId="0" fontId="0" fillId="5" borderId="5" xfId="0" applyFill="1" applyBorder="1" applyAlignment="1"/>
    <xf numFmtId="0" fontId="0" fillId="5" borderId="7" xfId="0" applyFill="1" applyBorder="1" applyAlignment="1">
      <alignment vertical="center" wrapText="1"/>
    </xf>
    <xf numFmtId="0" fontId="0" fillId="5" borderId="0" xfId="0" applyFill="1" applyBorder="1" applyAlignment="1"/>
    <xf numFmtId="0" fontId="0" fillId="5" borderId="0" xfId="0" applyFill="1" applyBorder="1" applyAlignment="1">
      <alignment vertical="center" wrapText="1"/>
    </xf>
    <xf numFmtId="0" fontId="1" fillId="5" borderId="0" xfId="0" applyFont="1" applyFill="1" applyBorder="1" applyAlignment="1">
      <alignment horizontal="left" vertical="top" wrapText="1"/>
    </xf>
    <xf numFmtId="2" fontId="2" fillId="5" borderId="1" xfId="0" applyNumberFormat="1" applyFont="1" applyFill="1" applyBorder="1" applyAlignment="1">
      <alignment horizontal="center" wrapText="1"/>
    </xf>
    <xf numFmtId="0" fontId="9" fillId="5" borderId="0" xfId="0" applyFont="1" applyFill="1" applyBorder="1" applyAlignment="1">
      <alignment horizontal="left" vertical="center"/>
    </xf>
    <xf numFmtId="0" fontId="33" fillId="8" borderId="0" xfId="1" applyFont="1" applyFill="1"/>
    <xf numFmtId="0" fontId="1" fillId="0" borderId="0" xfId="0" applyFont="1" applyAlignment="1">
      <alignment horizontal="center"/>
    </xf>
    <xf numFmtId="0" fontId="1" fillId="8" borderId="1" xfId="0" applyFont="1" applyFill="1" applyBorder="1" applyAlignment="1">
      <alignment horizontal="center" vertical="top" wrapText="1"/>
    </xf>
    <xf numFmtId="0" fontId="6" fillId="7" borderId="16" xfId="0" applyFont="1" applyFill="1" applyBorder="1" applyAlignment="1">
      <alignment horizontal="center" wrapText="1"/>
    </xf>
    <xf numFmtId="0" fontId="0" fillId="6" borderId="1" xfId="0" applyFill="1" applyBorder="1" applyAlignment="1">
      <alignment horizontal="center"/>
    </xf>
    <xf numFmtId="0" fontId="0" fillId="8" borderId="0" xfId="0" applyFill="1" applyBorder="1" applyAlignment="1"/>
    <xf numFmtId="0" fontId="0" fillId="8" borderId="0" xfId="0" applyFill="1" applyBorder="1" applyAlignment="1">
      <alignment vertical="center"/>
    </xf>
    <xf numFmtId="0" fontId="0" fillId="0" borderId="0" xfId="0" applyAlignment="1">
      <alignment wrapText="1"/>
    </xf>
    <xf numFmtId="0" fontId="1" fillId="0" borderId="0" xfId="0" applyFont="1" applyAlignment="1">
      <alignment horizontal="right" vertical="top" wrapText="1"/>
    </xf>
    <xf numFmtId="0" fontId="35" fillId="0" borderId="0" xfId="0" applyFont="1" applyAlignment="1">
      <alignment horizontal="left" vertical="top" wrapText="1"/>
    </xf>
    <xf numFmtId="0" fontId="35" fillId="0" borderId="0" xfId="0" applyFont="1" applyAlignment="1">
      <alignment horizontal="center" vertical="center" wrapText="1"/>
    </xf>
    <xf numFmtId="0" fontId="35" fillId="0" borderId="0" xfId="0" applyFont="1" applyAlignment="1">
      <alignment horizontal="right" vertical="center" wrapText="1"/>
    </xf>
    <xf numFmtId="0" fontId="35" fillId="0" borderId="0" xfId="0" applyFont="1" applyAlignment="1">
      <alignment horizontal="center" vertical="top" wrapText="1"/>
    </xf>
    <xf numFmtId="0" fontId="1" fillId="0" borderId="0" xfId="0" applyFont="1" applyAlignment="1">
      <alignment horizontal="center" vertical="top" wrapText="1"/>
    </xf>
    <xf numFmtId="0" fontId="35" fillId="5" borderId="0" xfId="0" applyFont="1" applyFill="1" applyAlignment="1">
      <alignment horizontal="left" wrapText="1"/>
    </xf>
    <xf numFmtId="0" fontId="0" fillId="8" borderId="0" xfId="0" applyFill="1" applyBorder="1" applyAlignment="1">
      <alignment horizontal="center"/>
    </xf>
    <xf numFmtId="0" fontId="0" fillId="8" borderId="0" xfId="0" applyFill="1" applyBorder="1" applyAlignment="1">
      <alignment horizontal="center" vertical="center"/>
    </xf>
    <xf numFmtId="1" fontId="0" fillId="8" borderId="0" xfId="0" applyNumberFormat="1" applyFill="1"/>
    <xf numFmtId="0" fontId="1" fillId="7" borderId="1" xfId="0" applyFont="1" applyFill="1" applyBorder="1" applyAlignment="1">
      <alignment wrapText="1"/>
    </xf>
    <xf numFmtId="0" fontId="1" fillId="6" borderId="1" xfId="0" applyFont="1" applyFill="1" applyBorder="1" applyAlignment="1">
      <alignment wrapText="1"/>
    </xf>
    <xf numFmtId="0" fontId="0" fillId="2" borderId="6" xfId="0" applyFont="1" applyFill="1" applyBorder="1" applyAlignment="1">
      <alignment vertical="center" wrapText="1"/>
    </xf>
    <xf numFmtId="0" fontId="0" fillId="2" borderId="7" xfId="0" applyFont="1" applyFill="1" applyBorder="1" applyAlignment="1">
      <alignment vertical="center" wrapText="1"/>
    </xf>
    <xf numFmtId="0" fontId="0" fillId="2" borderId="8" xfId="0" applyFont="1" applyFill="1" applyBorder="1" applyAlignment="1">
      <alignment vertical="center" wrapText="1"/>
    </xf>
    <xf numFmtId="0" fontId="18" fillId="8" borderId="0" xfId="1" applyFill="1" applyAlignment="1">
      <alignment horizontal="left"/>
    </xf>
    <xf numFmtId="0" fontId="0" fillId="0" borderId="0" xfId="0" applyAlignment="1">
      <alignment horizontal="center" wrapText="1"/>
    </xf>
    <xf numFmtId="0" fontId="0" fillId="0" borderId="0" xfId="0" applyBorder="1" applyAlignment="1">
      <alignment horizontal="center" wrapText="1"/>
    </xf>
    <xf numFmtId="0" fontId="3" fillId="0" borderId="1" xfId="0" applyFont="1" applyBorder="1" applyAlignment="1">
      <alignment horizontal="center" wrapText="1"/>
    </xf>
    <xf numFmtId="0" fontId="0" fillId="0" borderId="0" xfId="0" applyAlignment="1">
      <alignment horizontal="center" vertical="center" wrapText="1"/>
    </xf>
    <xf numFmtId="0" fontId="6" fillId="4" borderId="1" xfId="0" applyFont="1" applyFill="1" applyBorder="1" applyAlignment="1">
      <alignment horizontal="center" wrapText="1"/>
    </xf>
    <xf numFmtId="2" fontId="2" fillId="5" borderId="1" xfId="0" applyNumberFormat="1" applyFont="1" applyFill="1" applyBorder="1" applyAlignment="1">
      <alignment horizontal="center" wrapText="1"/>
    </xf>
    <xf numFmtId="0" fontId="0" fillId="0" borderId="0" xfId="0" applyBorder="1" applyAlignment="1"/>
    <xf numFmtId="0" fontId="0" fillId="0" borderId="5" xfId="0" applyFont="1" applyBorder="1" applyAlignment="1">
      <alignment horizontal="right" vertical="center" wrapText="1"/>
    </xf>
    <xf numFmtId="0" fontId="1" fillId="0" borderId="5" xfId="0" applyFont="1" applyBorder="1" applyAlignment="1">
      <alignment horizontal="right" vertical="center" wrapText="1"/>
    </xf>
    <xf numFmtId="0" fontId="2" fillId="0" borderId="25" xfId="0" applyFont="1" applyBorder="1" applyAlignment="1">
      <alignment wrapText="1"/>
    </xf>
    <xf numFmtId="0" fontId="0" fillId="0" borderId="7" xfId="0" applyBorder="1" applyAlignment="1">
      <alignment horizontal="center"/>
    </xf>
    <xf numFmtId="0" fontId="39" fillId="0" borderId="0" xfId="0" applyFont="1" applyAlignment="1">
      <alignment horizontal="center"/>
    </xf>
    <xf numFmtId="0" fontId="1" fillId="0" borderId="1" xfId="0" applyFont="1" applyBorder="1" applyAlignment="1">
      <alignment vertical="center"/>
    </xf>
    <xf numFmtId="0" fontId="1" fillId="0" borderId="1" xfId="0" applyFont="1" applyBorder="1"/>
    <xf numFmtId="0" fontId="1" fillId="3" borderId="1" xfId="0" applyFont="1" applyFill="1" applyBorder="1" applyAlignment="1">
      <alignment vertical="center"/>
    </xf>
    <xf numFmtId="0" fontId="0" fillId="3" borderId="1" xfId="0"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left"/>
    </xf>
    <xf numFmtId="0" fontId="0" fillId="3" borderId="1" xfId="0" applyFill="1" applyBorder="1" applyAlignment="1">
      <alignment horizontal="center" vertical="center"/>
    </xf>
    <xf numFmtId="0" fontId="0" fillId="0" borderId="0" xfId="0" applyAlignment="1">
      <alignment horizontal="center"/>
    </xf>
    <xf numFmtId="0" fontId="39" fillId="0" borderId="0" xfId="0" applyFont="1" applyAlignment="1">
      <alignment horizontal="center"/>
    </xf>
    <xf numFmtId="0" fontId="0" fillId="0" borderId="1" xfId="0" applyBorder="1" applyAlignment="1">
      <alignment horizontal="left" vertical="top" wrapText="1"/>
    </xf>
    <xf numFmtId="0" fontId="0" fillId="8" borderId="7" xfId="0" applyFill="1" applyBorder="1" applyAlignment="1">
      <alignment horizontal="left" vertical="center"/>
    </xf>
    <xf numFmtId="0" fontId="0" fillId="8" borderId="5" xfId="0" applyFill="1" applyBorder="1" applyAlignment="1">
      <alignment horizontal="left"/>
    </xf>
    <xf numFmtId="0" fontId="0" fillId="8" borderId="0" xfId="0" applyFill="1" applyAlignment="1">
      <alignment horizontal="center" vertical="center" wrapText="1"/>
    </xf>
    <xf numFmtId="0" fontId="21" fillId="8" borderId="0" xfId="0" applyFont="1" applyFill="1" applyAlignment="1">
      <alignment horizontal="center" vertical="center"/>
    </xf>
    <xf numFmtId="0" fontId="26" fillId="8" borderId="0" xfId="0" applyFont="1" applyFill="1" applyAlignment="1">
      <alignment horizontal="center" vertical="center" wrapText="1"/>
    </xf>
    <xf numFmtId="0" fontId="1" fillId="8" borderId="1" xfId="0" applyFont="1" applyFill="1" applyBorder="1" applyAlignment="1">
      <alignment horizontal="center" vertical="top" wrapText="1"/>
    </xf>
    <xf numFmtId="0" fontId="7" fillId="8" borderId="22"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1" fillId="8" borderId="0" xfId="0" applyFont="1" applyFill="1" applyBorder="1" applyAlignment="1">
      <alignment horizontal="left" vertical="center"/>
    </xf>
    <xf numFmtId="0" fontId="1" fillId="8" borderId="21" xfId="0" applyFont="1" applyFill="1" applyBorder="1" applyAlignment="1">
      <alignment horizontal="center" vertical="top" wrapText="1"/>
    </xf>
    <xf numFmtId="0" fontId="1" fillId="8" borderId="3" xfId="0" applyFont="1" applyFill="1" applyBorder="1" applyAlignment="1">
      <alignment horizontal="center" vertical="top" wrapText="1"/>
    </xf>
    <xf numFmtId="0" fontId="1" fillId="8" borderId="4" xfId="0" applyFont="1" applyFill="1" applyBorder="1" applyAlignment="1">
      <alignment horizontal="center" vertical="top" wrapText="1"/>
    </xf>
    <xf numFmtId="0" fontId="18" fillId="8" borderId="0" xfId="1" applyFill="1" applyAlignment="1">
      <alignment horizontal="left"/>
    </xf>
    <xf numFmtId="0" fontId="17" fillId="8" borderId="17" xfId="0" applyFont="1" applyFill="1" applyBorder="1" applyAlignment="1">
      <alignment horizontal="center" vertical="top" wrapText="1"/>
    </xf>
    <xf numFmtId="0" fontId="17" fillId="8" borderId="0" xfId="0" applyFont="1" applyFill="1" applyBorder="1" applyAlignment="1">
      <alignment horizontal="center" vertical="top" wrapText="1"/>
    </xf>
    <xf numFmtId="0" fontId="0" fillId="8" borderId="7" xfId="0" applyFill="1" applyBorder="1" applyAlignment="1">
      <alignment horizontal="left" vertical="center" wrapText="1"/>
    </xf>
    <xf numFmtId="0" fontId="1" fillId="7" borderId="6"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8" borderId="5" xfId="0" applyFont="1" applyFill="1" applyBorder="1" applyAlignment="1">
      <alignment horizontal="left" vertical="center" wrapText="1"/>
    </xf>
    <xf numFmtId="0" fontId="6" fillId="7" borderId="18" xfId="0" applyFont="1" applyFill="1" applyBorder="1" applyAlignment="1">
      <alignment horizontal="center" wrapText="1"/>
    </xf>
    <xf numFmtId="0" fontId="6" fillId="7" borderId="19" xfId="0" applyFont="1" applyFill="1" applyBorder="1" applyAlignment="1">
      <alignment horizontal="center" wrapText="1"/>
    </xf>
    <xf numFmtId="0" fontId="6" fillId="7" borderId="20" xfId="0" applyFont="1" applyFill="1" applyBorder="1" applyAlignment="1">
      <alignment horizontal="center" wrapText="1"/>
    </xf>
    <xf numFmtId="0" fontId="1" fillId="8" borderId="4" xfId="0" applyFont="1" applyFill="1" applyBorder="1" applyAlignment="1">
      <alignment horizontal="center"/>
    </xf>
    <xf numFmtId="0" fontId="0" fillId="8" borderId="7" xfId="0" applyFill="1" applyBorder="1" applyAlignment="1">
      <alignment horizontal="left" wrapText="1"/>
    </xf>
    <xf numFmtId="0" fontId="0" fillId="8" borderId="7" xfId="0" applyFill="1" applyBorder="1" applyAlignment="1">
      <alignment horizontal="left"/>
    </xf>
    <xf numFmtId="0" fontId="1" fillId="7" borderId="9"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8" borderId="5" xfId="0" applyFont="1" applyFill="1" applyBorder="1" applyAlignment="1">
      <alignment horizontal="left" vertical="center"/>
    </xf>
    <xf numFmtId="0" fontId="9" fillId="0" borderId="26" xfId="0" applyFont="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13" fillId="5" borderId="0" xfId="0" applyFont="1" applyFill="1" applyBorder="1" applyAlignment="1">
      <alignment horizontal="left" vertical="top" wrapText="1"/>
    </xf>
    <xf numFmtId="2" fontId="0" fillId="5" borderId="5" xfId="0" applyNumberFormat="1" applyFill="1" applyBorder="1" applyAlignment="1">
      <alignment horizontal="center"/>
    </xf>
    <xf numFmtId="0" fontId="0" fillId="5" borderId="5" xfId="0" applyFill="1" applyBorder="1" applyAlignment="1">
      <alignment horizontal="left"/>
    </xf>
    <xf numFmtId="0" fontId="0" fillId="5" borderId="7" xfId="0" applyFill="1" applyBorder="1" applyAlignment="1">
      <alignment horizontal="left" vertical="center" wrapText="1"/>
    </xf>
    <xf numFmtId="0" fontId="1" fillId="8" borderId="6" xfId="0" applyFont="1" applyFill="1" applyBorder="1" applyAlignment="1">
      <alignment horizontal="center" wrapText="1"/>
    </xf>
    <xf numFmtId="0" fontId="1" fillId="8" borderId="8" xfId="0" applyFont="1" applyFill="1" applyBorder="1" applyAlignment="1">
      <alignment horizontal="center" wrapText="1"/>
    </xf>
    <xf numFmtId="0" fontId="0" fillId="5" borderId="6" xfId="0" applyFill="1" applyBorder="1" applyAlignment="1" applyProtection="1">
      <alignment horizontal="center" wrapText="1"/>
    </xf>
    <xf numFmtId="0" fontId="0" fillId="5" borderId="8" xfId="0" applyFill="1" applyBorder="1" applyAlignment="1" applyProtection="1">
      <alignment horizontal="center" wrapText="1"/>
    </xf>
    <xf numFmtId="0" fontId="1" fillId="5" borderId="5" xfId="0" applyFont="1" applyFill="1" applyBorder="1" applyAlignment="1">
      <alignment horizontal="left" vertical="center" wrapText="1"/>
    </xf>
    <xf numFmtId="0" fontId="0" fillId="5" borderId="0" xfId="0" applyFill="1" applyAlignment="1">
      <alignment horizontal="center" vertical="center" wrapText="1"/>
    </xf>
    <xf numFmtId="0" fontId="21" fillId="5" borderId="0" xfId="0" applyFont="1" applyFill="1" applyAlignment="1">
      <alignment horizontal="center" vertical="center" wrapText="1"/>
    </xf>
    <xf numFmtId="0" fontId="23" fillId="5" borderId="0" xfId="0" applyFont="1" applyFill="1" applyAlignment="1">
      <alignment horizontal="center" vertical="center" wrapText="1"/>
    </xf>
    <xf numFmtId="0" fontId="6" fillId="8" borderId="18" xfId="0" applyFont="1" applyFill="1" applyBorder="1" applyAlignment="1">
      <alignment horizontal="center" wrapText="1"/>
    </xf>
    <xf numFmtId="0" fontId="6" fillId="8" borderId="20" xfId="0" applyFont="1" applyFill="1" applyBorder="1" applyAlignment="1">
      <alignment horizontal="center" wrapText="1"/>
    </xf>
    <xf numFmtId="0" fontId="1" fillId="5" borderId="6" xfId="0" applyFont="1" applyFill="1" applyBorder="1" applyAlignment="1">
      <alignment horizontal="center" wrapText="1"/>
    </xf>
    <xf numFmtId="0" fontId="1" fillId="5" borderId="8" xfId="0" applyFont="1" applyFill="1" applyBorder="1" applyAlignment="1">
      <alignment horizontal="center" wrapText="1"/>
    </xf>
    <xf numFmtId="0" fontId="6" fillId="5" borderId="23" xfId="0" applyFont="1" applyFill="1" applyBorder="1" applyAlignment="1">
      <alignment horizontal="center" wrapText="1"/>
    </xf>
    <xf numFmtId="0" fontId="6" fillId="5" borderId="24" xfId="0" applyFont="1" applyFill="1" applyBorder="1" applyAlignment="1">
      <alignment horizontal="center" wrapText="1"/>
    </xf>
    <xf numFmtId="2" fontId="35" fillId="5" borderId="5" xfId="0" applyNumberFormat="1" applyFont="1" applyFill="1" applyBorder="1" applyAlignment="1">
      <alignment horizontal="left" wrapText="1"/>
    </xf>
    <xf numFmtId="0" fontId="1" fillId="5" borderId="0" xfId="0" applyFont="1" applyFill="1" applyBorder="1" applyAlignment="1">
      <alignment horizontal="left" vertical="top" wrapText="1"/>
    </xf>
    <xf numFmtId="0" fontId="1" fillId="5" borderId="1" xfId="0" applyFont="1" applyFill="1" applyBorder="1" applyAlignment="1">
      <alignment horizontal="center" vertical="top" wrapText="1"/>
    </xf>
    <xf numFmtId="0" fontId="6" fillId="8" borderId="16" xfId="0" applyFont="1" applyFill="1" applyBorder="1" applyAlignment="1">
      <alignment horizontal="center" wrapText="1"/>
    </xf>
    <xf numFmtId="0" fontId="17" fillId="5" borderId="17" xfId="0" applyFont="1" applyFill="1" applyBorder="1" applyAlignment="1">
      <alignment horizontal="left" vertical="top" wrapText="1"/>
    </xf>
    <xf numFmtId="2" fontId="2" fillId="5" borderId="1" xfId="0" applyNumberFormat="1" applyFont="1" applyFill="1" applyBorder="1" applyAlignment="1">
      <alignment horizontal="center" wrapText="1"/>
    </xf>
    <xf numFmtId="0" fontId="7" fillId="8" borderId="1" xfId="0" applyFont="1" applyFill="1" applyBorder="1" applyAlignment="1">
      <alignment horizontal="center" wrapText="1"/>
    </xf>
    <xf numFmtId="2" fontId="0" fillId="5" borderId="1" xfId="0" applyNumberFormat="1" applyFill="1" applyBorder="1" applyAlignment="1">
      <alignment horizontal="center" wrapText="1"/>
    </xf>
    <xf numFmtId="0" fontId="13" fillId="8" borderId="1" xfId="0" applyFont="1" applyFill="1" applyBorder="1" applyAlignment="1">
      <alignment horizontal="center" wrapText="1"/>
    </xf>
    <xf numFmtId="0" fontId="1" fillId="0" borderId="1" xfId="0" applyFont="1" applyBorder="1" applyAlignment="1">
      <alignment horizontal="center" vertical="top"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6" fillId="0" borderId="0" xfId="0" applyFont="1" applyAlignment="1">
      <alignment horizontal="center" vertical="center" wrapText="1"/>
    </xf>
    <xf numFmtId="0" fontId="0" fillId="0" borderId="5" xfId="0" applyBorder="1" applyAlignment="1">
      <alignment horizontal="left" wrapText="1"/>
    </xf>
    <xf numFmtId="0" fontId="0" fillId="0" borderId="5" xfId="0" applyBorder="1" applyAlignment="1">
      <alignment horizontal="left"/>
    </xf>
    <xf numFmtId="0" fontId="1" fillId="0" borderId="5" xfId="0" applyFont="1" applyBorder="1" applyAlignment="1">
      <alignment horizontal="left" vertical="center" wrapText="1"/>
    </xf>
    <xf numFmtId="0" fontId="6" fillId="4" borderId="1" xfId="0" applyFont="1" applyFill="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2" fontId="0" fillId="0" borderId="1" xfId="0" applyNumberFormat="1" applyBorder="1" applyAlignment="1">
      <alignment horizontal="center" vertical="center"/>
    </xf>
    <xf numFmtId="2" fontId="0" fillId="0" borderId="2" xfId="0" applyNumberFormat="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8" fillId="0" borderId="0" xfId="0" applyFont="1" applyAlignment="1">
      <alignment horizontal="left" vertical="top" wrapText="1"/>
    </xf>
    <xf numFmtId="0" fontId="1" fillId="0" borderId="0" xfId="0" applyFont="1" applyAlignment="1">
      <alignment horizontal="left" vertical="center" wrapText="1"/>
    </xf>
    <xf numFmtId="0" fontId="1"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1" xfId="0" applyFont="1" applyBorder="1" applyAlignment="1">
      <alignment horizontal="left" vertical="center" wrapText="1"/>
    </xf>
    <xf numFmtId="9" fontId="2" fillId="0" borderId="6" xfId="0" applyNumberFormat="1" applyFont="1" applyBorder="1" applyAlignment="1">
      <alignment horizontal="center" wrapText="1"/>
    </xf>
    <xf numFmtId="9" fontId="2" fillId="0" borderId="8" xfId="0" applyNumberFormat="1" applyFont="1" applyBorder="1" applyAlignment="1">
      <alignment horizontal="center" wrapText="1"/>
    </xf>
    <xf numFmtId="2" fontId="3" fillId="0" borderId="1" xfId="0" applyNumberFormat="1" applyFont="1"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2" fontId="0" fillId="2" borderId="6" xfId="0" applyNumberFormat="1" applyFill="1" applyBorder="1" applyAlignment="1">
      <alignment horizontal="center"/>
    </xf>
    <xf numFmtId="2" fontId="0" fillId="2" borderId="8" xfId="0" applyNumberFormat="1" applyFill="1" applyBorder="1" applyAlignment="1">
      <alignment horizontal="center"/>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2" fontId="0" fillId="0" borderId="6" xfId="0" applyNumberFormat="1" applyBorder="1" applyAlignment="1">
      <alignment horizontal="center"/>
    </xf>
    <xf numFmtId="2" fontId="0" fillId="0" borderId="8" xfId="0" applyNumberFormat="1" applyBorder="1" applyAlignment="1">
      <alignment horizontal="center"/>
    </xf>
    <xf numFmtId="0" fontId="9" fillId="3" borderId="6" xfId="0" applyFont="1" applyFill="1" applyBorder="1" applyAlignment="1">
      <alignment horizontal="center" wrapText="1"/>
    </xf>
    <xf numFmtId="0" fontId="9" fillId="3" borderId="7" xfId="0" applyFont="1" applyFill="1" applyBorder="1" applyAlignment="1">
      <alignment horizontal="center" wrapText="1"/>
    </xf>
    <xf numFmtId="0" fontId="9" fillId="3" borderId="8" xfId="0" applyFont="1" applyFill="1" applyBorder="1" applyAlignment="1">
      <alignment horizontal="center" wrapText="1"/>
    </xf>
    <xf numFmtId="0" fontId="9" fillId="3" borderId="1" xfId="0" applyFont="1" applyFill="1" applyBorder="1" applyAlignment="1">
      <alignment horizontal="center" wrapText="1"/>
    </xf>
    <xf numFmtId="0" fontId="0" fillId="0" borderId="0" xfId="0" applyAlignment="1">
      <alignment horizontal="center" vertical="center" wrapText="1"/>
    </xf>
    <xf numFmtId="0" fontId="16" fillId="0" borderId="0" xfId="0" applyFont="1" applyAlignment="1">
      <alignment horizontal="center" vertical="center" wrapText="1"/>
    </xf>
    <xf numFmtId="2" fontId="3" fillId="0" borderId="1" xfId="0" applyNumberFormat="1" applyFont="1" applyBorder="1" applyAlignment="1">
      <alignment horizontal="center" wrapText="1"/>
    </xf>
    <xf numFmtId="0" fontId="0" fillId="0" borderId="0" xfId="0" applyBorder="1" applyAlignment="1">
      <alignment horizontal="center" wrapText="1"/>
    </xf>
    <xf numFmtId="0" fontId="3" fillId="0" borderId="1" xfId="0" applyFont="1" applyBorder="1" applyAlignment="1">
      <alignment horizontal="center" wrapText="1"/>
    </xf>
    <xf numFmtId="2" fontId="12" fillId="0" borderId="0" xfId="0" applyNumberFormat="1" applyFont="1" applyBorder="1" applyAlignment="1">
      <alignment horizontal="center" vertical="center" wrapText="1"/>
    </xf>
    <xf numFmtId="0" fontId="0" fillId="0" borderId="0" xfId="0" applyAlignment="1">
      <alignment horizontal="center" wrapText="1"/>
    </xf>
    <xf numFmtId="0" fontId="3" fillId="0" borderId="0" xfId="0" applyFont="1" applyAlignment="1">
      <alignment horizontal="center" wrapText="1"/>
    </xf>
    <xf numFmtId="0" fontId="25" fillId="0" borderId="0" xfId="0" applyFont="1" applyAlignment="1">
      <alignment horizontal="center" vertical="center" wrapText="1"/>
    </xf>
    <xf numFmtId="0" fontId="37" fillId="0" borderId="0" xfId="0" applyFont="1" applyAlignment="1">
      <alignment horizontal="center" vertical="center" wrapText="1"/>
    </xf>
    <xf numFmtId="0" fontId="36" fillId="0" borderId="0" xfId="0" applyFont="1" applyAlignment="1">
      <alignment horizontal="center" vertical="center" wrapText="1"/>
    </xf>
    <xf numFmtId="0" fontId="9" fillId="0" borderId="5" xfId="0" applyFont="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left"/>
    </xf>
    <xf numFmtId="9" fontId="0" fillId="2" borderId="6" xfId="0" applyNumberFormat="1" applyFont="1" applyFill="1" applyBorder="1" applyAlignment="1">
      <alignment horizontal="center" vertical="center" wrapText="1"/>
    </xf>
    <xf numFmtId="0" fontId="0" fillId="0" borderId="5" xfId="0" applyBorder="1" applyAlignment="1">
      <alignment horizontal="center"/>
    </xf>
    <xf numFmtId="0" fontId="0" fillId="0" borderId="0" xfId="0" applyFont="1" applyAlignment="1">
      <alignment horizontal="center" wrapText="1"/>
    </xf>
    <xf numFmtId="2" fontId="34" fillId="0" borderId="0" xfId="0" applyNumberFormat="1" applyFont="1" applyBorder="1" applyAlignment="1">
      <alignment horizontal="left" vertical="center" wrapText="1"/>
    </xf>
    <xf numFmtId="2" fontId="34" fillId="0" borderId="5" xfId="0" applyNumberFormat="1" applyFont="1" applyBorder="1" applyAlignment="1">
      <alignment horizontal="left" vertical="center" wrapText="1"/>
    </xf>
    <xf numFmtId="0" fontId="34" fillId="0" borderId="7" xfId="0" applyNumberFormat="1" applyFont="1" applyBorder="1" applyAlignment="1">
      <alignment horizontal="left" vertical="center" wrapText="1"/>
    </xf>
    <xf numFmtId="0" fontId="9" fillId="0" borderId="5" xfId="0" applyFont="1" applyBorder="1" applyAlignment="1">
      <alignment horizontal="left" vertical="center"/>
    </xf>
    <xf numFmtId="0" fontId="34" fillId="0" borderId="0" xfId="0" applyNumberFormat="1" applyFont="1" applyBorder="1" applyAlignment="1">
      <alignment horizontal="left" vertical="center" wrapText="1"/>
    </xf>
    <xf numFmtId="164" fontId="38" fillId="0" borderId="0" xfId="0" applyNumberFormat="1" applyFont="1" applyAlignment="1">
      <alignment horizontal="left" vertical="center" wrapText="1"/>
    </xf>
    <xf numFmtId="2" fontId="3" fillId="0" borderId="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4" fillId="0" borderId="0" xfId="0" applyNumberFormat="1" applyFont="1" applyBorder="1" applyAlignment="1">
      <alignment horizontal="center" vertical="center"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0" fillId="0" borderId="0" xfId="0" applyBorder="1" applyAlignment="1">
      <alignment horizontal="left"/>
    </xf>
    <xf numFmtId="0" fontId="0" fillId="0" borderId="0" xfId="0" applyBorder="1" applyAlignment="1">
      <alignment horizontal="left" wrapText="1"/>
    </xf>
    <xf numFmtId="0" fontId="0" fillId="0" borderId="7" xfId="0" applyBorder="1" applyAlignment="1">
      <alignment horizontal="left" wrapText="1"/>
    </xf>
    <xf numFmtId="9" fontId="0" fillId="2" borderId="7"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15" fillId="0" borderId="5" xfId="0" applyFont="1" applyBorder="1" applyAlignment="1">
      <alignment horizontal="left" wrapText="1"/>
    </xf>
    <xf numFmtId="9" fontId="2" fillId="0" borderId="7" xfId="0" applyNumberFormat="1" applyFont="1" applyBorder="1" applyAlignment="1">
      <alignment horizontal="center" wrapText="1"/>
    </xf>
    <xf numFmtId="0" fontId="9" fillId="4" borderId="7" xfId="0" applyFont="1" applyFill="1" applyBorder="1" applyAlignment="1">
      <alignment horizontal="center" vertical="center" wrapText="1"/>
    </xf>
    <xf numFmtId="0" fontId="0" fillId="0" borderId="1" xfId="0" applyFont="1" applyBorder="1" applyAlignment="1">
      <alignment horizontal="left" vertical="top" wrapText="1"/>
    </xf>
    <xf numFmtId="0" fontId="7" fillId="0" borderId="0" xfId="0" applyFont="1" applyAlignment="1">
      <alignment horizontal="left" vertical="top"/>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5" xfId="0" applyFont="1" applyBorder="1" applyAlignment="1">
      <alignment horizontal="left" vertical="center" wrapText="1"/>
    </xf>
    <xf numFmtId="0" fontId="0" fillId="0" borderId="13" xfId="0" applyFont="1" applyBorder="1" applyAlignment="1">
      <alignment horizontal="left" vertical="center" wrapText="1"/>
    </xf>
    <xf numFmtId="0" fontId="0" fillId="0" borderId="8" xfId="0" applyBorder="1" applyAlignment="1">
      <alignment horizontal="left" vertical="top" wrapText="1"/>
    </xf>
    <xf numFmtId="0" fontId="7" fillId="0" borderId="0" xfId="0" applyFont="1" applyAlignment="1">
      <alignment horizontal="left" vertical="center" wrapText="1"/>
    </xf>
    <xf numFmtId="0" fontId="0" fillId="0" borderId="0" xfId="0" applyAlignment="1">
      <alignment horizontal="right"/>
    </xf>
    <xf numFmtId="0" fontId="24" fillId="0" borderId="0" xfId="0" applyFont="1" applyAlignment="1">
      <alignment horizontal="center" vertical="center" wrapText="1"/>
    </xf>
    <xf numFmtId="0" fontId="14" fillId="3" borderId="1" xfId="0" applyFont="1" applyFill="1" applyBorder="1" applyAlignment="1">
      <alignment horizontal="center" wrapText="1"/>
    </xf>
    <xf numFmtId="0" fontId="0" fillId="0" borderId="1" xfId="0" applyBorder="1" applyAlignment="1">
      <alignment horizontal="left" vertical="top"/>
    </xf>
    <xf numFmtId="0" fontId="15" fillId="0" borderId="0" xfId="0" applyFont="1" applyAlignment="1">
      <alignment horizontal="left" wrapText="1"/>
    </xf>
    <xf numFmtId="0" fontId="14" fillId="3" borderId="1" xfId="0" applyFont="1" applyFill="1" applyBorder="1" applyAlignment="1">
      <alignment horizontal="left"/>
    </xf>
  </cellXfs>
  <cellStyles count="2">
    <cellStyle name="Hyperlink" xfId="1" builtinId="8"/>
    <cellStyle name="Normal" xfId="0" builtinId="0"/>
  </cellStyles>
  <dxfs count="16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ill>
        <patternFill>
          <bgColor theme="1"/>
        </patternFill>
      </fill>
    </dxf>
    <dxf>
      <fill>
        <patternFill>
          <bgColor theme="4" tint="0.59996337778862885"/>
        </patternFill>
      </fill>
    </dxf>
    <dxf>
      <fill>
        <patternFill>
          <bgColor theme="1"/>
        </patternFill>
      </fill>
    </dxf>
    <dxf>
      <font>
        <strike/>
      </font>
      <fill>
        <patternFill>
          <bgColor theme="1"/>
        </patternFill>
      </fill>
    </dxf>
    <dxf>
      <font>
        <strike/>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font>
      <fill>
        <patternFill>
          <bgColor rgb="FFFF0000"/>
        </patternFill>
      </fill>
    </dxf>
    <dxf>
      <font>
        <strike/>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'12Elem. PR, CR1, CSR2, NAT2'!$N$67:$N$69</c:f>
              <c:strCache>
                <c:ptCount val="3"/>
                <c:pt idx="0">
                  <c:v>Performance Improvement</c:v>
                </c:pt>
                <c:pt idx="1">
                  <c:v>SBM Assessment Score</c:v>
                </c:pt>
                <c:pt idx="2">
                  <c:v>SBM Final Rating</c:v>
                </c:pt>
              </c:strCache>
            </c:strRef>
          </c:cat>
          <c:val>
            <c:numRef>
              <c:f>'12Elem. PR, CR1, CSR2, NAT2'!$O$67:$O$69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30"/>
        <c:overlap val="59"/>
        <c:axId val="114424584"/>
        <c:axId val="318487352"/>
      </c:barChart>
      <c:catAx>
        <c:axId val="11442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87352"/>
        <c:crosses val="autoZero"/>
        <c:auto val="1"/>
        <c:lblAlgn val="ctr"/>
        <c:lblOffset val="100"/>
        <c:noMultiLvlLbl val="0"/>
      </c:catAx>
      <c:valAx>
        <c:axId val="3184873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4245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'5Elem. ER, CR2, CSR1, NAT1'!$N$67:$N$69</c:f>
              <c:strCache>
                <c:ptCount val="3"/>
                <c:pt idx="0">
                  <c:v>Performance Improvement</c:v>
                </c:pt>
                <c:pt idx="1">
                  <c:v>SBM Assessment Score</c:v>
                </c:pt>
                <c:pt idx="2">
                  <c:v>SBM Final Rating</c:v>
                </c:pt>
              </c:strCache>
            </c:strRef>
          </c:cat>
          <c:val>
            <c:numRef>
              <c:f>'5Elem. ER, CR2, CSR1, NAT1'!$O$67:$O$69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overlap val="100"/>
        <c:axId val="318500264"/>
        <c:axId val="318500656"/>
      </c:barChart>
      <c:catAx>
        <c:axId val="318500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00656"/>
        <c:crosses val="autoZero"/>
        <c:auto val="1"/>
        <c:lblAlgn val="ctr"/>
        <c:lblOffset val="100"/>
        <c:noMultiLvlLbl val="0"/>
      </c:catAx>
      <c:valAx>
        <c:axId val="3185006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00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'6Elem. ER, CR2, CSR1, NAT2'!$N$67:$N$69</c:f>
              <c:strCache>
                <c:ptCount val="3"/>
                <c:pt idx="0">
                  <c:v>Performance Improvement</c:v>
                </c:pt>
                <c:pt idx="1">
                  <c:v>SBM Assessment Score</c:v>
                </c:pt>
                <c:pt idx="2">
                  <c:v>SBM Final Rating</c:v>
                </c:pt>
              </c:strCache>
            </c:strRef>
          </c:cat>
          <c:val>
            <c:numRef>
              <c:f>'6Elem. ER, CR2, CSR1, NAT2'!$O$67:$O$69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18501048"/>
        <c:axId val="321924208"/>
        <c:axId val="0"/>
      </c:bar3DChart>
      <c:catAx>
        <c:axId val="318501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924208"/>
        <c:crosses val="autoZero"/>
        <c:auto val="1"/>
        <c:lblAlgn val="ctr"/>
        <c:lblOffset val="100"/>
        <c:noMultiLvlLbl val="0"/>
      </c:catAx>
      <c:valAx>
        <c:axId val="3219242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01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'7Elem. ER, CR2, CSR2, NAT1'!$N$67:$N$69</c:f>
              <c:strCache>
                <c:ptCount val="3"/>
                <c:pt idx="0">
                  <c:v>Performance Improvement</c:v>
                </c:pt>
                <c:pt idx="1">
                  <c:v>SBM Assessment Score</c:v>
                </c:pt>
                <c:pt idx="2">
                  <c:v>SBM Final Rating</c:v>
                </c:pt>
              </c:strCache>
            </c:strRef>
          </c:cat>
          <c:val>
            <c:numRef>
              <c:f>'7Elem. ER, CR2, CSR2, NAT1'!$O$67:$O$69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21923032"/>
        <c:axId val="321922248"/>
        <c:axId val="0"/>
      </c:bar3DChart>
      <c:catAx>
        <c:axId val="3219230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922248"/>
        <c:crosses val="autoZero"/>
        <c:auto val="1"/>
        <c:lblAlgn val="ctr"/>
        <c:lblOffset val="100"/>
        <c:noMultiLvlLbl val="0"/>
      </c:catAx>
      <c:valAx>
        <c:axId val="3219222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923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'8Elem. ER, CR2, CSR2, NAT2'!$N$67:$N$69</c:f>
              <c:strCache>
                <c:ptCount val="3"/>
                <c:pt idx="0">
                  <c:v>Performance Improvement</c:v>
                </c:pt>
                <c:pt idx="1">
                  <c:v>SBM Assessment Score</c:v>
                </c:pt>
                <c:pt idx="2">
                  <c:v>SBM Final Rating</c:v>
                </c:pt>
              </c:strCache>
            </c:strRef>
          </c:cat>
          <c:val>
            <c:numRef>
              <c:f>'8Elem. ER, CR2, CSR2, NAT2'!$O$67:$O$69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21924600"/>
        <c:axId val="321921072"/>
        <c:axId val="0"/>
      </c:bar3DChart>
      <c:catAx>
        <c:axId val="3219246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921072"/>
        <c:crosses val="autoZero"/>
        <c:auto val="1"/>
        <c:lblAlgn val="ctr"/>
        <c:lblOffset val="100"/>
        <c:noMultiLvlLbl val="0"/>
      </c:catAx>
      <c:valAx>
        <c:axId val="3219210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924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'11Elem. PR, CR1, CSR2, NAT1'!$N$67:$N$69</c:f>
              <c:strCache>
                <c:ptCount val="3"/>
                <c:pt idx="0">
                  <c:v>Performance Improvement</c:v>
                </c:pt>
                <c:pt idx="1">
                  <c:v>SBM Assessment Score</c:v>
                </c:pt>
                <c:pt idx="2">
                  <c:v>SBM Final Rating</c:v>
                </c:pt>
              </c:strCache>
            </c:strRef>
          </c:cat>
          <c:val>
            <c:numRef>
              <c:f>'11Elem. PR, CR1, CSR2, NAT1'!$O$67:$O$69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21921856"/>
        <c:axId val="320165848"/>
        <c:axId val="0"/>
      </c:bar3DChart>
      <c:catAx>
        <c:axId val="321921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165848"/>
        <c:crosses val="autoZero"/>
        <c:auto val="1"/>
        <c:lblAlgn val="ctr"/>
        <c:lblOffset val="100"/>
        <c:noMultiLvlLbl val="0"/>
      </c:catAx>
      <c:valAx>
        <c:axId val="3201658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92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'12Elem. PR, CR1, CSR2, NAT2'!$N$67:$N$69</c:f>
              <c:strCache>
                <c:ptCount val="3"/>
                <c:pt idx="0">
                  <c:v>Performance Improvement</c:v>
                </c:pt>
                <c:pt idx="1">
                  <c:v>SBM Assessment Score</c:v>
                </c:pt>
                <c:pt idx="2">
                  <c:v>SBM Final Rating</c:v>
                </c:pt>
              </c:strCache>
            </c:strRef>
          </c:cat>
          <c:val>
            <c:numRef>
              <c:f>'12Elem. PR, CR1, CSR2, NAT2'!$O$67:$O$69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30"/>
        <c:overlap val="59"/>
        <c:axId val="320166240"/>
        <c:axId val="320165456"/>
      </c:barChart>
      <c:catAx>
        <c:axId val="32016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165456"/>
        <c:crosses val="autoZero"/>
        <c:auto val="1"/>
        <c:lblAlgn val="ctr"/>
        <c:lblOffset val="100"/>
        <c:noMultiLvlLbl val="0"/>
      </c:catAx>
      <c:valAx>
        <c:axId val="3201654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1662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'13Elem. PR, CR2, CSR1, NAT1'!$N$67:$N$69</c:f>
              <c:strCache>
                <c:ptCount val="3"/>
                <c:pt idx="0">
                  <c:v>Performance Improvement</c:v>
                </c:pt>
                <c:pt idx="1">
                  <c:v>SBM Assessment Score</c:v>
                </c:pt>
                <c:pt idx="2">
                  <c:v>SBM Final Rating</c:v>
                </c:pt>
              </c:strCache>
            </c:strRef>
          </c:cat>
          <c:val>
            <c:numRef>
              <c:f>'13Elem. PR, CR2, CSR1, NAT1'!$O$67:$O$69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20163496"/>
        <c:axId val="320163888"/>
        <c:axId val="0"/>
      </c:bar3DChart>
      <c:catAx>
        <c:axId val="3201634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163888"/>
        <c:crosses val="autoZero"/>
        <c:auto val="1"/>
        <c:lblAlgn val="ctr"/>
        <c:lblOffset val="100"/>
        <c:noMultiLvlLbl val="0"/>
      </c:catAx>
      <c:valAx>
        <c:axId val="3201638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163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'14Elem. PR, CR2, CSR1, NAT2'!$N$68:$N$70</c:f>
              <c:strCache>
                <c:ptCount val="3"/>
                <c:pt idx="0">
                  <c:v>Performance Improvement</c:v>
                </c:pt>
                <c:pt idx="1">
                  <c:v>SBM Assessment Score</c:v>
                </c:pt>
                <c:pt idx="2">
                  <c:v>SBM Final Rating</c:v>
                </c:pt>
              </c:strCache>
            </c:strRef>
          </c:cat>
          <c:val>
            <c:numRef>
              <c:f>'14Elem. PR, CR2, CSR1, NAT2'!$O$68:$O$70</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20164672"/>
        <c:axId val="321923424"/>
        <c:axId val="0"/>
      </c:bar3DChart>
      <c:catAx>
        <c:axId val="3201646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1923424"/>
        <c:crosses val="autoZero"/>
        <c:auto val="1"/>
        <c:lblAlgn val="ctr"/>
        <c:lblOffset val="100"/>
        <c:noMultiLvlLbl val="0"/>
      </c:catAx>
      <c:valAx>
        <c:axId val="3219234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164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'15Elem. PR, CR2, CSR2, NAT1'!$N$67:$N$69</c:f>
              <c:strCache>
                <c:ptCount val="3"/>
                <c:pt idx="0">
                  <c:v>Performance Improvement</c:v>
                </c:pt>
                <c:pt idx="1">
                  <c:v>SBM Assessment Score</c:v>
                </c:pt>
                <c:pt idx="2">
                  <c:v>SBM Final Rating</c:v>
                </c:pt>
              </c:strCache>
            </c:strRef>
          </c:cat>
          <c:val>
            <c:numRef>
              <c:f>'15Elem. PR, CR2, CSR2, NAT1'!$O$67:$O$69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30"/>
        <c:overlap val="59"/>
        <c:axId val="322239256"/>
        <c:axId val="322242392"/>
      </c:barChart>
      <c:catAx>
        <c:axId val="322239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242392"/>
        <c:crosses val="autoZero"/>
        <c:auto val="1"/>
        <c:lblAlgn val="ctr"/>
        <c:lblOffset val="100"/>
        <c:noMultiLvlLbl val="0"/>
      </c:catAx>
      <c:valAx>
        <c:axId val="322242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239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'16Elem. PR, CR2, CSR2, NAT2'!$N$67:$N$69</c:f>
              <c:strCache>
                <c:ptCount val="3"/>
                <c:pt idx="0">
                  <c:v>Performance Improvement</c:v>
                </c:pt>
                <c:pt idx="1">
                  <c:v>SBM Assessment Score</c:v>
                </c:pt>
                <c:pt idx="2">
                  <c:v>SBM Final Rating</c:v>
                </c:pt>
              </c:strCache>
            </c:strRef>
          </c:cat>
          <c:val>
            <c:numRef>
              <c:f>'16Elem. PR, CR2, CSR2, NAT2'!$O$67:$O$69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22241608"/>
        <c:axId val="322240432"/>
        <c:axId val="0"/>
      </c:bar3DChart>
      <c:catAx>
        <c:axId val="322241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240432"/>
        <c:crosses val="autoZero"/>
        <c:auto val="1"/>
        <c:lblAlgn val="ctr"/>
        <c:lblOffset val="100"/>
        <c:noMultiLvlLbl val="0"/>
      </c:catAx>
      <c:valAx>
        <c:axId val="3222404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2241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'9Elem. PR, CR1, CSR1, NAT1'!$N$68:$N$70</c:f>
              <c:strCache>
                <c:ptCount val="3"/>
                <c:pt idx="0">
                  <c:v>Performance Improvement</c:v>
                </c:pt>
                <c:pt idx="1">
                  <c:v>SBM Assessment Score</c:v>
                </c:pt>
                <c:pt idx="2">
                  <c:v>SBM Final Rating</c:v>
                </c:pt>
              </c:strCache>
            </c:strRef>
          </c:cat>
          <c:val>
            <c:numRef>
              <c:f>'9Elem. PR, CR1, CSR1, NAT1'!$O$68:$O$70</c:f>
              <c:numCache>
                <c:formatCode>0.00</c:formatCode>
                <c:ptCount val="3"/>
                <c:pt idx="0">
                  <c:v>0</c:v>
                </c:pt>
                <c:pt idx="1">
                  <c:v>0</c:v>
                </c:pt>
                <c:pt idx="2">
                  <c:v>0</c:v>
                </c:pt>
              </c:numCache>
            </c:numRef>
          </c:val>
        </c:ser>
        <c:dLbls>
          <c:showLegendKey val="0"/>
          <c:showVal val="0"/>
          <c:showCatName val="0"/>
          <c:showSerName val="0"/>
          <c:showPercent val="0"/>
          <c:showBubbleSize val="0"/>
        </c:dLbls>
        <c:gapWidth val="130"/>
        <c:overlap val="59"/>
        <c:axId val="318487744"/>
        <c:axId val="318488136"/>
      </c:barChart>
      <c:catAx>
        <c:axId val="31848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88136"/>
        <c:crosses val="autoZero"/>
        <c:auto val="1"/>
        <c:lblAlgn val="ctr"/>
        <c:lblOffset val="100"/>
        <c:noMultiLvlLbl val="0"/>
      </c:catAx>
      <c:valAx>
        <c:axId val="3184881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877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'15Elem. PR, CR2, CSR2, NAT1'!$N$67:$N$69</c:f>
              <c:strCache>
                <c:ptCount val="3"/>
                <c:pt idx="0">
                  <c:v>Performance Improvement</c:v>
                </c:pt>
                <c:pt idx="1">
                  <c:v>SBM Assessment Score</c:v>
                </c:pt>
                <c:pt idx="2">
                  <c:v>SBM Final Rating</c:v>
                </c:pt>
              </c:strCache>
            </c:strRef>
          </c:cat>
          <c:val>
            <c:numRef>
              <c:f>'15Elem. PR, CR2, CSR2, NAT1'!$O$67:$O$69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30"/>
        <c:overlap val="59"/>
        <c:axId val="318488528"/>
        <c:axId val="318485392"/>
      </c:barChart>
      <c:catAx>
        <c:axId val="318488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85392"/>
        <c:crosses val="autoZero"/>
        <c:auto val="1"/>
        <c:lblAlgn val="ctr"/>
        <c:lblOffset val="100"/>
        <c:noMultiLvlLbl val="0"/>
      </c:catAx>
      <c:valAx>
        <c:axId val="318485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4885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'3Elem. ER, CR1, CSR2, NAT1'!$N$68:$N$70</c:f>
              <c:strCache>
                <c:ptCount val="3"/>
                <c:pt idx="0">
                  <c:v>Performance Improvement</c:v>
                </c:pt>
                <c:pt idx="1">
                  <c:v>SBM Assessment Score</c:v>
                </c:pt>
                <c:pt idx="2">
                  <c:v>SBM Final Rating</c:v>
                </c:pt>
              </c:strCache>
            </c:strRef>
          </c:cat>
          <c:val>
            <c:numRef>
              <c:f>'3Elem. ER, CR1, CSR2, NAT1'!$O$68:$O$70</c:f>
              <c:numCache>
                <c:formatCode>0.00</c:formatCode>
                <c:ptCount val="3"/>
                <c:pt idx="0">
                  <c:v>0</c:v>
                </c:pt>
                <c:pt idx="1">
                  <c:v>0</c:v>
                </c:pt>
                <c:pt idx="2">
                  <c:v>0</c:v>
                </c:pt>
              </c:numCache>
            </c:numRef>
          </c:val>
        </c:ser>
        <c:dLbls>
          <c:showLegendKey val="0"/>
          <c:showVal val="0"/>
          <c:showCatName val="0"/>
          <c:showSerName val="0"/>
          <c:showPercent val="0"/>
          <c:showBubbleSize val="0"/>
        </c:dLbls>
        <c:gapWidth val="150"/>
        <c:overlap val="100"/>
        <c:axId val="318588704"/>
        <c:axId val="318589096"/>
      </c:barChart>
      <c:catAx>
        <c:axId val="31858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89096"/>
        <c:crosses val="autoZero"/>
        <c:auto val="1"/>
        <c:lblAlgn val="ctr"/>
        <c:lblOffset val="100"/>
        <c:noMultiLvlLbl val="0"/>
      </c:catAx>
      <c:valAx>
        <c:axId val="318589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88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'2Elem. ER, CR1, CSR1, NAT2'!$O$68:$O$70</c:f>
              <c:numCache>
                <c:formatCode>0.00</c:formatCode>
                <c:ptCount val="3"/>
                <c:pt idx="0">
                  <c:v>0</c:v>
                </c:pt>
                <c:pt idx="1">
                  <c:v>0</c:v>
                </c:pt>
                <c:pt idx="2">
                  <c:v>0</c:v>
                </c:pt>
              </c:numCache>
            </c:numRef>
          </c:val>
          <c:extLst>
            <c:ext xmlns:c15="http://schemas.microsoft.com/office/drawing/2012/chart" uri="{02D57815-91ED-43cb-92C2-25804820EDAC}">
              <c15:filteredCategoryTitle>
                <c15:cat>
                  <c:multiLvlStrRef>
                    <c:extLst>
                      <c:ext uri="{02D57815-91ED-43cb-92C2-25804820EDAC}">
                        <c15:formulaRef>
                          <c15:sqref>'2Elem. ER, CR1, CSR1, NAT2'!$N$68:$N$70</c15:sqref>
                        </c15:formulaRef>
                      </c:ext>
                    </c:extLst>
                  </c:multiLvlStrRef>
                </c15:cat>
              </c15:filteredCategoryTitle>
            </c:ext>
          </c:extLst>
        </c:ser>
        <c:dLbls>
          <c:showLegendKey val="0"/>
          <c:showVal val="0"/>
          <c:showCatName val="0"/>
          <c:showSerName val="0"/>
          <c:showPercent val="0"/>
          <c:showBubbleSize val="0"/>
        </c:dLbls>
        <c:gapWidth val="150"/>
        <c:shape val="box"/>
        <c:axId val="318589488"/>
        <c:axId val="318589880"/>
        <c:axId val="0"/>
      </c:bar3DChart>
      <c:catAx>
        <c:axId val="318589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89880"/>
        <c:crosses val="autoZero"/>
        <c:auto val="1"/>
        <c:lblAlgn val="ctr"/>
        <c:lblOffset val="100"/>
        <c:noMultiLvlLbl val="0"/>
      </c:catAx>
      <c:valAx>
        <c:axId val="3185898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89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'1Elem. ER, CR1, CSR1, NAT1'!$O$69:$O$71</c:f>
              <c:numCache>
                <c:formatCode>0.00</c:formatCode>
                <c:ptCount val="3"/>
                <c:pt idx="0">
                  <c:v>0</c:v>
                </c:pt>
                <c:pt idx="1">
                  <c:v>0</c:v>
                </c:pt>
                <c:pt idx="2">
                  <c:v>0</c:v>
                </c:pt>
              </c:numCache>
            </c:numRef>
          </c:val>
          <c:extLst>
            <c:ext xmlns:c15="http://schemas.microsoft.com/office/drawing/2012/chart" uri="{02D57815-91ED-43cb-92C2-25804820EDAC}">
              <c15:filteredCategoryTitle>
                <c15:cat>
                  <c:multiLvlStrRef>
                    <c:extLst>
                      <c:ext uri="{02D57815-91ED-43cb-92C2-25804820EDAC}">
                        <c15:formulaRef>
                          <c15:sqref>'1Elem. ER, CR1, CSR1, NAT1'!$N$69:$N$71</c15:sqref>
                        </c15:formulaRef>
                      </c:ext>
                    </c:extLst>
                  </c:multiLvlStrRef>
                </c15:cat>
              </c15:filteredCategoryTitle>
            </c:ext>
          </c:extLst>
        </c:ser>
        <c:dLbls>
          <c:showLegendKey val="0"/>
          <c:showVal val="0"/>
          <c:showCatName val="0"/>
          <c:showSerName val="0"/>
          <c:showPercent val="0"/>
          <c:showBubbleSize val="0"/>
        </c:dLbls>
        <c:gapWidth val="130"/>
        <c:overlap val="59"/>
        <c:axId val="318591448"/>
        <c:axId val="318591840"/>
      </c:barChart>
      <c:catAx>
        <c:axId val="318591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91840"/>
        <c:crosses val="autoZero"/>
        <c:auto val="1"/>
        <c:lblAlgn val="ctr"/>
        <c:lblOffset val="100"/>
        <c:noMultiLvlLbl val="0"/>
      </c:catAx>
      <c:valAx>
        <c:axId val="3185918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591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'9Elem. PR, CR1, CSR1, NAT1'!$N$68:$N$70</c:f>
              <c:strCache>
                <c:ptCount val="3"/>
                <c:pt idx="0">
                  <c:v>Performance Improvement</c:v>
                </c:pt>
                <c:pt idx="1">
                  <c:v>SBM Assessment Score</c:v>
                </c:pt>
                <c:pt idx="2">
                  <c:v>SBM Final Rating</c:v>
                </c:pt>
              </c:strCache>
            </c:strRef>
          </c:cat>
          <c:val>
            <c:numRef>
              <c:f>'9Elem. PR, CR1, CSR1, NAT1'!$O$68:$O$70</c:f>
              <c:numCache>
                <c:formatCode>0.00</c:formatCode>
                <c:ptCount val="3"/>
                <c:pt idx="0">
                  <c:v>0</c:v>
                </c:pt>
                <c:pt idx="1">
                  <c:v>0</c:v>
                </c:pt>
                <c:pt idx="2">
                  <c:v>0</c:v>
                </c:pt>
              </c:numCache>
            </c:numRef>
          </c:val>
        </c:ser>
        <c:dLbls>
          <c:showLegendKey val="0"/>
          <c:showVal val="0"/>
          <c:showCatName val="0"/>
          <c:showSerName val="0"/>
          <c:showPercent val="0"/>
          <c:showBubbleSize val="0"/>
        </c:dLbls>
        <c:gapWidth val="130"/>
        <c:overlap val="59"/>
        <c:axId val="319736672"/>
        <c:axId val="319738240"/>
      </c:barChart>
      <c:catAx>
        <c:axId val="31973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738240"/>
        <c:crosses val="autoZero"/>
        <c:auto val="1"/>
        <c:lblAlgn val="ctr"/>
        <c:lblOffset val="100"/>
        <c:noMultiLvlLbl val="0"/>
      </c:catAx>
      <c:valAx>
        <c:axId val="3197382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736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'10Elem. PR, CR1, CSR1, NAT2'!$N$68:$N$70</c:f>
              <c:strCache>
                <c:ptCount val="3"/>
                <c:pt idx="0">
                  <c:v>Performance Improvement</c:v>
                </c:pt>
                <c:pt idx="1">
                  <c:v>SBM Assessment Score</c:v>
                </c:pt>
                <c:pt idx="2">
                  <c:v>SBM Final Rating</c:v>
                </c:pt>
              </c:strCache>
            </c:strRef>
          </c:cat>
          <c:val>
            <c:numRef>
              <c:f>'10Elem. PR, CR1, CSR1, NAT2'!$O$68:$O$70</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19739024"/>
        <c:axId val="319738632"/>
        <c:axId val="0"/>
      </c:bar3DChart>
      <c:catAx>
        <c:axId val="3197390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738632"/>
        <c:crosses val="autoZero"/>
        <c:auto val="1"/>
        <c:lblAlgn val="ctr"/>
        <c:lblOffset val="100"/>
        <c:noMultiLvlLbl val="0"/>
      </c:catAx>
      <c:valAx>
        <c:axId val="3197386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739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'4Elem. ER, CR1, CSR2, NAT2'!$N$67:$N$69</c:f>
              <c:strCache>
                <c:ptCount val="3"/>
                <c:pt idx="0">
                  <c:v>Performance Improvement</c:v>
                </c:pt>
                <c:pt idx="1">
                  <c:v>SBM Assessment Score</c:v>
                </c:pt>
                <c:pt idx="2">
                  <c:v>SBM Final Rating</c:v>
                </c:pt>
              </c:strCache>
            </c:strRef>
          </c:cat>
          <c:val>
            <c:numRef>
              <c:f>'4Elem. ER, CR1, CSR2, NAT2'!$O$67:$O$69</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box"/>
        <c:axId val="319739808"/>
        <c:axId val="319736280"/>
        <c:axId val="0"/>
      </c:bar3DChart>
      <c:catAx>
        <c:axId val="3197398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736280"/>
        <c:crosses val="autoZero"/>
        <c:auto val="1"/>
        <c:lblAlgn val="ctr"/>
        <c:lblOffset val="100"/>
        <c:noMultiLvlLbl val="0"/>
      </c:catAx>
      <c:valAx>
        <c:axId val="3197362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73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U$12"/>
</file>

<file path=xl/ctrlProps/ctrlProp10.xml><?xml version="1.0" encoding="utf-8"?>
<formControlPr xmlns="http://schemas.microsoft.com/office/spreadsheetml/2009/9/main" objectType="CheckBox" fmlaLink="$U$18" lockText="1"/>
</file>

<file path=xl/ctrlProps/ctrlProp100.xml><?xml version="1.0" encoding="utf-8"?>
<formControlPr xmlns="http://schemas.microsoft.com/office/spreadsheetml/2009/9/main" objectType="CheckBox" fmlaLink="$T$65" lockText="1"/>
</file>

<file path=xl/ctrlProps/ctrlProp11.xml><?xml version="1.0" encoding="utf-8"?>
<formControlPr xmlns="http://schemas.microsoft.com/office/spreadsheetml/2009/9/main" objectType="CheckBox" fmlaLink="$V$18" lockText="1"/>
</file>

<file path=xl/ctrlProps/ctrlProp12.xml><?xml version="1.0" encoding="utf-8"?>
<formControlPr xmlns="http://schemas.microsoft.com/office/spreadsheetml/2009/9/main" objectType="CheckBox" fmlaLink="$W$18" lockText="1"/>
</file>

<file path=xl/ctrlProps/ctrlProp13.xml><?xml version="1.0" encoding="utf-8"?>
<formControlPr xmlns="http://schemas.microsoft.com/office/spreadsheetml/2009/9/main" objectType="CheckBox" fmlaLink="$U$20" lockText="1"/>
</file>

<file path=xl/ctrlProps/ctrlProp14.xml><?xml version="1.0" encoding="utf-8"?>
<formControlPr xmlns="http://schemas.microsoft.com/office/spreadsheetml/2009/9/main" objectType="CheckBox" fmlaLink="$V$20" lockText="1"/>
</file>

<file path=xl/ctrlProps/ctrlProp15.xml><?xml version="1.0" encoding="utf-8"?>
<formControlPr xmlns="http://schemas.microsoft.com/office/spreadsheetml/2009/9/main" objectType="CheckBox" fmlaLink="$W$20" lockText="1"/>
</file>

<file path=xl/ctrlProps/ctrlProp16.xml><?xml version="1.0" encoding="utf-8"?>
<formControlPr xmlns="http://schemas.microsoft.com/office/spreadsheetml/2009/9/main" objectType="CheckBox" fmlaLink="$U$23" lockText="1"/>
</file>

<file path=xl/ctrlProps/ctrlProp17.xml><?xml version="1.0" encoding="utf-8"?>
<formControlPr xmlns="http://schemas.microsoft.com/office/spreadsheetml/2009/9/main" objectType="CheckBox" fmlaLink="$V$23" lockText="1"/>
</file>

<file path=xl/ctrlProps/ctrlProp18.xml><?xml version="1.0" encoding="utf-8"?>
<formControlPr xmlns="http://schemas.microsoft.com/office/spreadsheetml/2009/9/main" objectType="CheckBox" fmlaLink="$W$23" lockText="1"/>
</file>

<file path=xl/ctrlProps/ctrlProp19.xml><?xml version="1.0" encoding="utf-8"?>
<formControlPr xmlns="http://schemas.microsoft.com/office/spreadsheetml/2009/9/main" objectType="CheckBox" fmlaLink="$U$25" lockText="1"/>
</file>

<file path=xl/ctrlProps/ctrlProp2.xml><?xml version="1.0" encoding="utf-8"?>
<formControlPr xmlns="http://schemas.microsoft.com/office/spreadsheetml/2009/9/main" objectType="CheckBox" fmlaLink="$V$12"/>
</file>

<file path=xl/ctrlProps/ctrlProp20.xml><?xml version="1.0" encoding="utf-8"?>
<formControlPr xmlns="http://schemas.microsoft.com/office/spreadsheetml/2009/9/main" objectType="CheckBox" fmlaLink="$V$25" lockText="1"/>
</file>

<file path=xl/ctrlProps/ctrlProp21.xml><?xml version="1.0" encoding="utf-8"?>
<formControlPr xmlns="http://schemas.microsoft.com/office/spreadsheetml/2009/9/main" objectType="CheckBox" fmlaLink="$W$25" lockText="1"/>
</file>

<file path=xl/ctrlProps/ctrlProp22.xml><?xml version="1.0" encoding="utf-8"?>
<formControlPr xmlns="http://schemas.microsoft.com/office/spreadsheetml/2009/9/main" objectType="CheckBox" fmlaLink="$U$27" lockText="1"/>
</file>

<file path=xl/ctrlProps/ctrlProp23.xml><?xml version="1.0" encoding="utf-8"?>
<formControlPr xmlns="http://schemas.microsoft.com/office/spreadsheetml/2009/9/main" objectType="CheckBox" fmlaLink="$V$27" lockText="1"/>
</file>

<file path=xl/ctrlProps/ctrlProp24.xml><?xml version="1.0" encoding="utf-8"?>
<formControlPr xmlns="http://schemas.microsoft.com/office/spreadsheetml/2009/9/main" objectType="CheckBox" fmlaLink="$W$27" lockText="1"/>
</file>

<file path=xl/ctrlProps/ctrlProp25.xml><?xml version="1.0" encoding="utf-8"?>
<formControlPr xmlns="http://schemas.microsoft.com/office/spreadsheetml/2009/9/main" objectType="CheckBox" fmlaLink="$U$29" lockText="1"/>
</file>

<file path=xl/ctrlProps/ctrlProp26.xml><?xml version="1.0" encoding="utf-8"?>
<formControlPr xmlns="http://schemas.microsoft.com/office/spreadsheetml/2009/9/main" objectType="CheckBox" fmlaLink="$V$29" lockText="1"/>
</file>

<file path=xl/ctrlProps/ctrlProp27.xml><?xml version="1.0" encoding="utf-8"?>
<formControlPr xmlns="http://schemas.microsoft.com/office/spreadsheetml/2009/9/main" objectType="CheckBox" fmlaLink="$W$29" lockText="1"/>
</file>

<file path=xl/ctrlProps/ctrlProp28.xml><?xml version="1.0" encoding="utf-8"?>
<formControlPr xmlns="http://schemas.microsoft.com/office/spreadsheetml/2009/9/main" objectType="CheckBox" fmlaLink="$U$31" lockText="1"/>
</file>

<file path=xl/ctrlProps/ctrlProp29.xml><?xml version="1.0" encoding="utf-8"?>
<formControlPr xmlns="http://schemas.microsoft.com/office/spreadsheetml/2009/9/main" objectType="CheckBox" fmlaLink="$V$31" lockText="1"/>
</file>

<file path=xl/ctrlProps/ctrlProp3.xml><?xml version="1.0" encoding="utf-8"?>
<formControlPr xmlns="http://schemas.microsoft.com/office/spreadsheetml/2009/9/main" objectType="CheckBox" fmlaLink="$W$12"/>
</file>

<file path=xl/ctrlProps/ctrlProp30.xml><?xml version="1.0" encoding="utf-8"?>
<formControlPr xmlns="http://schemas.microsoft.com/office/spreadsheetml/2009/9/main" objectType="CheckBox" fmlaLink="$W$31" lockText="1"/>
</file>

<file path=xl/ctrlProps/ctrlProp31.xml><?xml version="1.0" encoding="utf-8"?>
<formControlPr xmlns="http://schemas.microsoft.com/office/spreadsheetml/2009/9/main" objectType="CheckBox" fmlaLink="$U$33" lockText="1"/>
</file>

<file path=xl/ctrlProps/ctrlProp32.xml><?xml version="1.0" encoding="utf-8"?>
<formControlPr xmlns="http://schemas.microsoft.com/office/spreadsheetml/2009/9/main" objectType="CheckBox" fmlaLink="$V$33" lockText="1"/>
</file>

<file path=xl/ctrlProps/ctrlProp33.xml><?xml version="1.0" encoding="utf-8"?>
<formControlPr xmlns="http://schemas.microsoft.com/office/spreadsheetml/2009/9/main" objectType="CheckBox" fmlaLink="$W$33" lockText="1"/>
</file>

<file path=xl/ctrlProps/ctrlProp34.xml><?xml version="1.0" encoding="utf-8"?>
<formControlPr xmlns="http://schemas.microsoft.com/office/spreadsheetml/2009/9/main" objectType="CheckBox" fmlaLink="$U$35" lockText="1"/>
</file>

<file path=xl/ctrlProps/ctrlProp35.xml><?xml version="1.0" encoding="utf-8"?>
<formControlPr xmlns="http://schemas.microsoft.com/office/spreadsheetml/2009/9/main" objectType="CheckBox" fmlaLink="$V$35" lockText="1"/>
</file>

<file path=xl/ctrlProps/ctrlProp36.xml><?xml version="1.0" encoding="utf-8"?>
<formControlPr xmlns="http://schemas.microsoft.com/office/spreadsheetml/2009/9/main" objectType="CheckBox" fmlaLink="$W$35" lockText="1"/>
</file>

<file path=xl/ctrlProps/ctrlProp37.xml><?xml version="1.0" encoding="utf-8"?>
<formControlPr xmlns="http://schemas.microsoft.com/office/spreadsheetml/2009/9/main" objectType="CheckBox" fmlaLink="$U$37" lockText="1"/>
</file>

<file path=xl/ctrlProps/ctrlProp38.xml><?xml version="1.0" encoding="utf-8"?>
<formControlPr xmlns="http://schemas.microsoft.com/office/spreadsheetml/2009/9/main" objectType="CheckBox" fmlaLink="$V$37" lockText="1"/>
</file>

<file path=xl/ctrlProps/ctrlProp39.xml><?xml version="1.0" encoding="utf-8"?>
<formControlPr xmlns="http://schemas.microsoft.com/office/spreadsheetml/2009/9/main" objectType="CheckBox" fmlaLink="$W$37" lockText="1"/>
</file>

<file path=xl/ctrlProps/ctrlProp4.xml><?xml version="1.0" encoding="utf-8"?>
<formControlPr xmlns="http://schemas.microsoft.com/office/spreadsheetml/2009/9/main" objectType="CheckBox" fmlaLink="$U$14" lockText="1"/>
</file>

<file path=xl/ctrlProps/ctrlProp40.xml><?xml version="1.0" encoding="utf-8"?>
<formControlPr xmlns="http://schemas.microsoft.com/office/spreadsheetml/2009/9/main" objectType="CheckBox" fmlaLink="$U$39" lockText="1"/>
</file>

<file path=xl/ctrlProps/ctrlProp41.xml><?xml version="1.0" encoding="utf-8"?>
<formControlPr xmlns="http://schemas.microsoft.com/office/spreadsheetml/2009/9/main" objectType="CheckBox" fmlaLink="$V$39" lockText="1"/>
</file>

<file path=xl/ctrlProps/ctrlProp42.xml><?xml version="1.0" encoding="utf-8"?>
<formControlPr xmlns="http://schemas.microsoft.com/office/spreadsheetml/2009/9/main" objectType="CheckBox" fmlaLink="$W$39" lockText="1"/>
</file>

<file path=xl/ctrlProps/ctrlProp43.xml><?xml version="1.0" encoding="utf-8"?>
<formControlPr xmlns="http://schemas.microsoft.com/office/spreadsheetml/2009/9/main" objectType="CheckBox" fmlaLink="$U$41" lockText="1"/>
</file>

<file path=xl/ctrlProps/ctrlProp44.xml><?xml version="1.0" encoding="utf-8"?>
<formControlPr xmlns="http://schemas.microsoft.com/office/spreadsheetml/2009/9/main" objectType="CheckBox" fmlaLink="$V$41" lockText="1"/>
</file>

<file path=xl/ctrlProps/ctrlProp45.xml><?xml version="1.0" encoding="utf-8"?>
<formControlPr xmlns="http://schemas.microsoft.com/office/spreadsheetml/2009/9/main" objectType="CheckBox" fmlaLink="$W$41" lockText="1"/>
</file>

<file path=xl/ctrlProps/ctrlProp46.xml><?xml version="1.0" encoding="utf-8"?>
<formControlPr xmlns="http://schemas.microsoft.com/office/spreadsheetml/2009/9/main" objectType="CheckBox" fmlaLink="$U$45" lockText="1"/>
</file>

<file path=xl/ctrlProps/ctrlProp47.xml><?xml version="1.0" encoding="utf-8"?>
<formControlPr xmlns="http://schemas.microsoft.com/office/spreadsheetml/2009/9/main" objectType="CheckBox" fmlaLink="$V$45" lockText="1"/>
</file>

<file path=xl/ctrlProps/ctrlProp48.xml><?xml version="1.0" encoding="utf-8"?>
<formControlPr xmlns="http://schemas.microsoft.com/office/spreadsheetml/2009/9/main" objectType="CheckBox" fmlaLink="$W$45" lockText="1"/>
</file>

<file path=xl/ctrlProps/ctrlProp49.xml><?xml version="1.0" encoding="utf-8"?>
<formControlPr xmlns="http://schemas.microsoft.com/office/spreadsheetml/2009/9/main" objectType="CheckBox" fmlaLink="$U$47" lockText="1"/>
</file>

<file path=xl/ctrlProps/ctrlProp5.xml><?xml version="1.0" encoding="utf-8"?>
<formControlPr xmlns="http://schemas.microsoft.com/office/spreadsheetml/2009/9/main" objectType="CheckBox" fmlaLink="$V$14" lockText="1"/>
</file>

<file path=xl/ctrlProps/ctrlProp50.xml><?xml version="1.0" encoding="utf-8"?>
<formControlPr xmlns="http://schemas.microsoft.com/office/spreadsheetml/2009/9/main" objectType="CheckBox" fmlaLink="$V$47" lockText="1"/>
</file>

<file path=xl/ctrlProps/ctrlProp51.xml><?xml version="1.0" encoding="utf-8"?>
<formControlPr xmlns="http://schemas.microsoft.com/office/spreadsheetml/2009/9/main" objectType="CheckBox" fmlaLink="$W$47" lockText="1"/>
</file>

<file path=xl/ctrlProps/ctrlProp52.xml><?xml version="1.0" encoding="utf-8"?>
<formControlPr xmlns="http://schemas.microsoft.com/office/spreadsheetml/2009/9/main" objectType="CheckBox" fmlaLink="$U$49" lockText="1"/>
</file>

<file path=xl/ctrlProps/ctrlProp53.xml><?xml version="1.0" encoding="utf-8"?>
<formControlPr xmlns="http://schemas.microsoft.com/office/spreadsheetml/2009/9/main" objectType="CheckBox" fmlaLink="$V$49" lockText="1"/>
</file>

<file path=xl/ctrlProps/ctrlProp54.xml><?xml version="1.0" encoding="utf-8"?>
<formControlPr xmlns="http://schemas.microsoft.com/office/spreadsheetml/2009/9/main" objectType="CheckBox" fmlaLink="$W$49" lockText="1"/>
</file>

<file path=xl/ctrlProps/ctrlProp55.xml><?xml version="1.0" encoding="utf-8"?>
<formControlPr xmlns="http://schemas.microsoft.com/office/spreadsheetml/2009/9/main" objectType="CheckBox" fmlaLink="$U$51" lockText="1"/>
</file>

<file path=xl/ctrlProps/ctrlProp56.xml><?xml version="1.0" encoding="utf-8"?>
<formControlPr xmlns="http://schemas.microsoft.com/office/spreadsheetml/2009/9/main" objectType="CheckBox" fmlaLink="$V$51" lockText="1"/>
</file>

<file path=xl/ctrlProps/ctrlProp57.xml><?xml version="1.0" encoding="utf-8"?>
<formControlPr xmlns="http://schemas.microsoft.com/office/spreadsheetml/2009/9/main" objectType="CheckBox" fmlaLink="$W$51" lockText="1"/>
</file>

<file path=xl/ctrlProps/ctrlProp58.xml><?xml version="1.0" encoding="utf-8"?>
<formControlPr xmlns="http://schemas.microsoft.com/office/spreadsheetml/2009/9/main" objectType="CheckBox" fmlaLink="$U$53" lockText="1"/>
</file>

<file path=xl/ctrlProps/ctrlProp59.xml><?xml version="1.0" encoding="utf-8"?>
<formControlPr xmlns="http://schemas.microsoft.com/office/spreadsheetml/2009/9/main" objectType="CheckBox" fmlaLink="$V$53" lockText="1"/>
</file>

<file path=xl/ctrlProps/ctrlProp6.xml><?xml version="1.0" encoding="utf-8"?>
<formControlPr xmlns="http://schemas.microsoft.com/office/spreadsheetml/2009/9/main" objectType="CheckBox" fmlaLink="$W$14" lockText="1"/>
</file>

<file path=xl/ctrlProps/ctrlProp60.xml><?xml version="1.0" encoding="utf-8"?>
<formControlPr xmlns="http://schemas.microsoft.com/office/spreadsheetml/2009/9/main" objectType="CheckBox" fmlaLink="$W$53" lockText="1"/>
</file>

<file path=xl/ctrlProps/ctrlProp61.xml><?xml version="1.0" encoding="utf-8"?>
<formControlPr xmlns="http://schemas.microsoft.com/office/spreadsheetml/2009/9/main" objectType="CheckBox" fmlaLink="$U$57" lockText="1"/>
</file>

<file path=xl/ctrlProps/ctrlProp62.xml><?xml version="1.0" encoding="utf-8"?>
<formControlPr xmlns="http://schemas.microsoft.com/office/spreadsheetml/2009/9/main" objectType="CheckBox" fmlaLink="$V$57" lockText="1"/>
</file>

<file path=xl/ctrlProps/ctrlProp63.xml><?xml version="1.0" encoding="utf-8"?>
<formControlPr xmlns="http://schemas.microsoft.com/office/spreadsheetml/2009/9/main" objectType="CheckBox" fmlaLink="$W$57" lockText="1"/>
</file>

<file path=xl/ctrlProps/ctrlProp64.xml><?xml version="1.0" encoding="utf-8"?>
<formControlPr xmlns="http://schemas.microsoft.com/office/spreadsheetml/2009/9/main" objectType="CheckBox" fmlaLink="$U$59" lockText="1"/>
</file>

<file path=xl/ctrlProps/ctrlProp65.xml><?xml version="1.0" encoding="utf-8"?>
<formControlPr xmlns="http://schemas.microsoft.com/office/spreadsheetml/2009/9/main" objectType="CheckBox" fmlaLink="$V$59" lockText="1"/>
</file>

<file path=xl/ctrlProps/ctrlProp66.xml><?xml version="1.0" encoding="utf-8"?>
<formControlPr xmlns="http://schemas.microsoft.com/office/spreadsheetml/2009/9/main" objectType="CheckBox" fmlaLink="$W$59" lockText="1"/>
</file>

<file path=xl/ctrlProps/ctrlProp67.xml><?xml version="1.0" encoding="utf-8"?>
<formControlPr xmlns="http://schemas.microsoft.com/office/spreadsheetml/2009/9/main" objectType="CheckBox" fmlaLink="$U$61" lockText="1"/>
</file>

<file path=xl/ctrlProps/ctrlProp68.xml><?xml version="1.0" encoding="utf-8"?>
<formControlPr xmlns="http://schemas.microsoft.com/office/spreadsheetml/2009/9/main" objectType="CheckBox" fmlaLink="$V$61" lockText="1"/>
</file>

<file path=xl/ctrlProps/ctrlProp69.xml><?xml version="1.0" encoding="utf-8"?>
<formControlPr xmlns="http://schemas.microsoft.com/office/spreadsheetml/2009/9/main" objectType="CheckBox" fmlaLink="$W$61" lockText="1"/>
</file>

<file path=xl/ctrlProps/ctrlProp7.xml><?xml version="1.0" encoding="utf-8"?>
<formControlPr xmlns="http://schemas.microsoft.com/office/spreadsheetml/2009/9/main" objectType="CheckBox" fmlaLink="$U$16" lockText="1"/>
</file>

<file path=xl/ctrlProps/ctrlProp70.xml><?xml version="1.0" encoding="utf-8"?>
<formControlPr xmlns="http://schemas.microsoft.com/office/spreadsheetml/2009/9/main" objectType="CheckBox" fmlaLink="$U$63" lockText="1"/>
</file>

<file path=xl/ctrlProps/ctrlProp71.xml><?xml version="1.0" encoding="utf-8"?>
<formControlPr xmlns="http://schemas.microsoft.com/office/spreadsheetml/2009/9/main" objectType="CheckBox" fmlaLink="$V$63" lockText="1"/>
</file>

<file path=xl/ctrlProps/ctrlProp72.xml><?xml version="1.0" encoding="utf-8"?>
<formControlPr xmlns="http://schemas.microsoft.com/office/spreadsheetml/2009/9/main" objectType="CheckBox" fmlaLink="$W$63" lockText="1"/>
</file>

<file path=xl/ctrlProps/ctrlProp73.xml><?xml version="1.0" encoding="utf-8"?>
<formControlPr xmlns="http://schemas.microsoft.com/office/spreadsheetml/2009/9/main" objectType="CheckBox" fmlaLink="$U$65" lockText="1"/>
</file>

<file path=xl/ctrlProps/ctrlProp74.xml><?xml version="1.0" encoding="utf-8"?>
<formControlPr xmlns="http://schemas.microsoft.com/office/spreadsheetml/2009/9/main" objectType="CheckBox" fmlaLink="$V$65" lockText="1"/>
</file>

<file path=xl/ctrlProps/ctrlProp75.xml><?xml version="1.0" encoding="utf-8"?>
<formControlPr xmlns="http://schemas.microsoft.com/office/spreadsheetml/2009/9/main" objectType="CheckBox" fmlaLink="$W$65" lockText="1"/>
</file>

<file path=xl/ctrlProps/ctrlProp76.xml><?xml version="1.0" encoding="utf-8"?>
<formControlPr xmlns="http://schemas.microsoft.com/office/spreadsheetml/2009/9/main" objectType="CheckBox" fmlaLink="$T$12"/>
</file>

<file path=xl/ctrlProps/ctrlProp77.xml><?xml version="1.0" encoding="utf-8"?>
<formControlPr xmlns="http://schemas.microsoft.com/office/spreadsheetml/2009/9/main" objectType="CheckBox" fmlaLink="$T$14" lockText="1"/>
</file>

<file path=xl/ctrlProps/ctrlProp78.xml><?xml version="1.0" encoding="utf-8"?>
<formControlPr xmlns="http://schemas.microsoft.com/office/spreadsheetml/2009/9/main" objectType="CheckBox" fmlaLink="$T$16" lockText="1"/>
</file>

<file path=xl/ctrlProps/ctrlProp79.xml><?xml version="1.0" encoding="utf-8"?>
<formControlPr xmlns="http://schemas.microsoft.com/office/spreadsheetml/2009/9/main" objectType="CheckBox" fmlaLink="$T$18" lockText="1"/>
</file>

<file path=xl/ctrlProps/ctrlProp8.xml><?xml version="1.0" encoding="utf-8"?>
<formControlPr xmlns="http://schemas.microsoft.com/office/spreadsheetml/2009/9/main" objectType="CheckBox" fmlaLink="$V$16" lockText="1"/>
</file>

<file path=xl/ctrlProps/ctrlProp80.xml><?xml version="1.0" encoding="utf-8"?>
<formControlPr xmlns="http://schemas.microsoft.com/office/spreadsheetml/2009/9/main" objectType="CheckBox" fmlaLink="$T$20" lockText="1"/>
</file>

<file path=xl/ctrlProps/ctrlProp81.xml><?xml version="1.0" encoding="utf-8"?>
<formControlPr xmlns="http://schemas.microsoft.com/office/spreadsheetml/2009/9/main" objectType="CheckBox" fmlaLink="$T$23" lockText="1"/>
</file>

<file path=xl/ctrlProps/ctrlProp82.xml><?xml version="1.0" encoding="utf-8"?>
<formControlPr xmlns="http://schemas.microsoft.com/office/spreadsheetml/2009/9/main" objectType="CheckBox" fmlaLink="$T$25" lockText="1"/>
</file>

<file path=xl/ctrlProps/ctrlProp83.xml><?xml version="1.0" encoding="utf-8"?>
<formControlPr xmlns="http://schemas.microsoft.com/office/spreadsheetml/2009/9/main" objectType="CheckBox" fmlaLink="$T$27" lockText="1"/>
</file>

<file path=xl/ctrlProps/ctrlProp84.xml><?xml version="1.0" encoding="utf-8"?>
<formControlPr xmlns="http://schemas.microsoft.com/office/spreadsheetml/2009/9/main" objectType="CheckBox" fmlaLink="$T$29" lockText="1"/>
</file>

<file path=xl/ctrlProps/ctrlProp85.xml><?xml version="1.0" encoding="utf-8"?>
<formControlPr xmlns="http://schemas.microsoft.com/office/spreadsheetml/2009/9/main" objectType="CheckBox" fmlaLink="$T$31" lockText="1"/>
</file>

<file path=xl/ctrlProps/ctrlProp86.xml><?xml version="1.0" encoding="utf-8"?>
<formControlPr xmlns="http://schemas.microsoft.com/office/spreadsheetml/2009/9/main" objectType="CheckBox" fmlaLink="$T$33" lockText="1"/>
</file>

<file path=xl/ctrlProps/ctrlProp87.xml><?xml version="1.0" encoding="utf-8"?>
<formControlPr xmlns="http://schemas.microsoft.com/office/spreadsheetml/2009/9/main" objectType="CheckBox" fmlaLink="$T$35" lockText="1"/>
</file>

<file path=xl/ctrlProps/ctrlProp88.xml><?xml version="1.0" encoding="utf-8"?>
<formControlPr xmlns="http://schemas.microsoft.com/office/spreadsheetml/2009/9/main" objectType="CheckBox" fmlaLink="$T$37" lockText="1"/>
</file>

<file path=xl/ctrlProps/ctrlProp89.xml><?xml version="1.0" encoding="utf-8"?>
<formControlPr xmlns="http://schemas.microsoft.com/office/spreadsheetml/2009/9/main" objectType="CheckBox" fmlaLink="$T$39" lockText="1"/>
</file>

<file path=xl/ctrlProps/ctrlProp9.xml><?xml version="1.0" encoding="utf-8"?>
<formControlPr xmlns="http://schemas.microsoft.com/office/spreadsheetml/2009/9/main" objectType="CheckBox" fmlaLink="$W$16" lockText="1"/>
</file>

<file path=xl/ctrlProps/ctrlProp90.xml><?xml version="1.0" encoding="utf-8"?>
<formControlPr xmlns="http://schemas.microsoft.com/office/spreadsheetml/2009/9/main" objectType="CheckBox" fmlaLink="$T$41" lockText="1"/>
</file>

<file path=xl/ctrlProps/ctrlProp91.xml><?xml version="1.0" encoding="utf-8"?>
<formControlPr xmlns="http://schemas.microsoft.com/office/spreadsheetml/2009/9/main" objectType="CheckBox" fmlaLink="$T$45" lockText="1"/>
</file>

<file path=xl/ctrlProps/ctrlProp92.xml><?xml version="1.0" encoding="utf-8"?>
<formControlPr xmlns="http://schemas.microsoft.com/office/spreadsheetml/2009/9/main" objectType="CheckBox" fmlaLink="$T$47" lockText="1"/>
</file>

<file path=xl/ctrlProps/ctrlProp93.xml><?xml version="1.0" encoding="utf-8"?>
<formControlPr xmlns="http://schemas.microsoft.com/office/spreadsheetml/2009/9/main" objectType="CheckBox" fmlaLink="$T$49" lockText="1"/>
</file>

<file path=xl/ctrlProps/ctrlProp94.xml><?xml version="1.0" encoding="utf-8"?>
<formControlPr xmlns="http://schemas.microsoft.com/office/spreadsheetml/2009/9/main" objectType="CheckBox" fmlaLink="$T$51" lockText="1"/>
</file>

<file path=xl/ctrlProps/ctrlProp95.xml><?xml version="1.0" encoding="utf-8"?>
<formControlPr xmlns="http://schemas.microsoft.com/office/spreadsheetml/2009/9/main" objectType="CheckBox" fmlaLink="$T$53" lockText="1"/>
</file>

<file path=xl/ctrlProps/ctrlProp96.xml><?xml version="1.0" encoding="utf-8"?>
<formControlPr xmlns="http://schemas.microsoft.com/office/spreadsheetml/2009/9/main" objectType="CheckBox" fmlaLink="$T$57" lockText="1"/>
</file>

<file path=xl/ctrlProps/ctrlProp97.xml><?xml version="1.0" encoding="utf-8"?>
<formControlPr xmlns="http://schemas.microsoft.com/office/spreadsheetml/2009/9/main" objectType="CheckBox" fmlaLink="$T$59" lockText="1"/>
</file>

<file path=xl/ctrlProps/ctrlProp98.xml><?xml version="1.0" encoding="utf-8"?>
<formControlPr xmlns="http://schemas.microsoft.com/office/spreadsheetml/2009/9/main" objectType="CheckBox" fmlaLink="$T$61" lockText="1"/>
</file>

<file path=xl/ctrlProps/ctrlProp99.xml><?xml version="1.0" encoding="utf-8"?>
<formControlPr xmlns="http://schemas.microsoft.com/office/spreadsheetml/2009/9/main" objectType="CheckBox" fmlaLink="$T$63" lockText="1"/>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Input Menu'!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6.xml"/><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7.xml"/><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2.wdp"/><Relationship Id="rId1" Type="http://schemas.openxmlformats.org/officeDocument/2006/relationships/image" Target="../media/image3.png"/><Relationship Id="rId4" Type="http://schemas.openxmlformats.org/officeDocument/2006/relationships/hyperlink" Target="#Sheet1!A1"/></Relationships>
</file>

<file path=xl/drawings/_rels/drawing20.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15.xml"/><Relationship Id="rId4"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18.xml"/><Relationship Id="rId4"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hyperlink" Target="#'Main Menu'!A1"/></Relationships>
</file>

<file path=xl/drawings/_rels/drawing3.xml.rels><?xml version="1.0" encoding="UTF-8" standalone="yes"?>
<Relationships xmlns="http://schemas.openxmlformats.org/package/2006/relationships"><Relationship Id="rId1" Type="http://schemas.openxmlformats.org/officeDocument/2006/relationships/hyperlink" Target="#'Input Menu'!A1"/></Relationships>
</file>

<file path=xl/drawings/_rels/drawing4.xml.rels><?xml version="1.0" encoding="UTF-8" standalone="yes"?>
<Relationships xmlns="http://schemas.openxmlformats.org/package/2006/relationships"><Relationship Id="rId3" Type="http://schemas.openxmlformats.org/officeDocument/2006/relationships/hyperlink" Target="#'Document Analysis, Obs. Discuss'!A1"/><Relationship Id="rId2" Type="http://schemas.openxmlformats.org/officeDocument/2006/relationships/image" Target="../media/image2.png"/><Relationship Id="rId1" Type="http://schemas.openxmlformats.org/officeDocument/2006/relationships/image" Target="../media/image4.jpg"/><Relationship Id="rId4" Type="http://schemas.openxmlformats.org/officeDocument/2006/relationships/hyperlink" Target="#'Input Menu'!A1"/></Relationships>
</file>

<file path=xl/drawings/_rels/drawing5.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1.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2.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hyperlink" Target="#'Main Menu'!A1"/><Relationship Id="rId1" Type="http://schemas.openxmlformats.org/officeDocument/2006/relationships/chart" Target="../charts/chart3.xml"/><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Input Menu'!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g"/><Relationship Id="rId1" Type="http://schemas.openxmlformats.org/officeDocument/2006/relationships/hyperlink" Target="#'Main Menu'!A1"/><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238125</xdr:rowOff>
    </xdr:from>
    <xdr:to>
      <xdr:col>5</xdr:col>
      <xdr:colOff>0</xdr:colOff>
      <xdr:row>8</xdr:row>
      <xdr:rowOff>180975</xdr:rowOff>
    </xdr:to>
    <xdr:grpSp>
      <xdr:nvGrpSpPr>
        <xdr:cNvPr id="26" name="Group 25"/>
        <xdr:cNvGrpSpPr/>
      </xdr:nvGrpSpPr>
      <xdr:grpSpPr>
        <a:xfrm>
          <a:off x="9525" y="885825"/>
          <a:ext cx="5886450" cy="971550"/>
          <a:chOff x="19050" y="-123825"/>
          <a:chExt cx="5886450" cy="885825"/>
        </a:xfrm>
      </xdr:grpSpPr>
      <xdr:sp macro="" textlink="">
        <xdr:nvSpPr>
          <xdr:cNvPr id="27" name="Rounded Rectangle 26"/>
          <xdr:cNvSpPr/>
        </xdr:nvSpPr>
        <xdr:spPr>
          <a:xfrm>
            <a:off x="19050" y="-66675"/>
            <a:ext cx="5886450" cy="828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xdr:cNvSpPr/>
        </xdr:nvSpPr>
        <xdr:spPr>
          <a:xfrm>
            <a:off x="461351" y="-123825"/>
            <a:ext cx="4887556" cy="742950"/>
          </a:xfrm>
          <a:prstGeom prst="rect">
            <a:avLst/>
          </a:prstGeom>
          <a:noFill/>
        </xdr:spPr>
        <xdr:txBody>
          <a:bodyPr wrap="none" lIns="91440" tIns="45720" rIns="91440" bIns="45720">
            <a:noAutofit/>
          </a:bodyPr>
          <a:lstStyle/>
          <a:p>
            <a:pPr algn="ctr"/>
            <a:r>
              <a:rPr 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Profile of School</a:t>
            </a:r>
          </a:p>
        </xdr:txBody>
      </xdr:sp>
    </xdr:grpSp>
    <xdr:clientData/>
  </xdr:twoCellAnchor>
  <xdr:twoCellAnchor>
    <xdr:from>
      <xdr:col>5</xdr:col>
      <xdr:colOff>409575</xdr:colOff>
      <xdr:row>5</xdr:row>
      <xdr:rowOff>114300</xdr:rowOff>
    </xdr:from>
    <xdr:to>
      <xdr:col>6</xdr:col>
      <xdr:colOff>561975</xdr:colOff>
      <xdr:row>9</xdr:row>
      <xdr:rowOff>0</xdr:rowOff>
    </xdr:to>
    <xdr:sp macro="" textlink="">
      <xdr:nvSpPr>
        <xdr:cNvPr id="29" name="Left Arrow 28">
          <a:hlinkClick xmlns:r="http://schemas.openxmlformats.org/officeDocument/2006/relationships" r:id="rId1"/>
        </xdr:cNvPr>
        <xdr:cNvSpPr/>
      </xdr:nvSpPr>
      <xdr:spPr>
        <a:xfrm>
          <a:off x="6305550" y="1219200"/>
          <a:ext cx="762000" cy="5619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editAs="oneCell">
    <xdr:from>
      <xdr:col>0</xdr:col>
      <xdr:colOff>133351</xdr:colOff>
      <xdr:row>0</xdr:row>
      <xdr:rowOff>0</xdr:rowOff>
    </xdr:from>
    <xdr:to>
      <xdr:col>0</xdr:col>
      <xdr:colOff>895351</xdr:colOff>
      <xdr:row>3</xdr:row>
      <xdr:rowOff>140804</xdr:rowOff>
    </xdr:to>
    <xdr:pic>
      <xdr:nvPicPr>
        <xdr:cNvPr id="30" name="Picture 29"/>
        <xdr:cNvPicPr>
          <a:picLocks noChangeAspect="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rightnessContrast bright="-20000" contrast="20000"/>
                  </a14:imgEffect>
                </a14:imgLayer>
              </a14:imgProps>
            </a:ext>
            <a:ext uri="{28A0092B-C50C-407E-A947-70E740481C1C}">
              <a14:useLocalDpi xmlns:a14="http://schemas.microsoft.com/office/drawing/2010/main" val="0"/>
            </a:ext>
          </a:extLst>
        </a:blip>
        <a:srcRect l="1" t="1" r="2705" b="2272"/>
        <a:stretch/>
      </xdr:blipFill>
      <xdr:spPr>
        <a:xfrm>
          <a:off x="133351" y="0"/>
          <a:ext cx="762000" cy="712304"/>
        </a:xfrm>
        <a:prstGeom prst="ellipse">
          <a:avLst/>
        </a:prstGeom>
      </xdr:spPr>
    </xdr:pic>
    <xdr:clientData/>
  </xdr:twoCellAnchor>
  <xdr:twoCellAnchor editAs="oneCell">
    <xdr:from>
      <xdr:col>3</xdr:col>
      <xdr:colOff>434063</xdr:colOff>
      <xdr:row>0</xdr:row>
      <xdr:rowOff>0</xdr:rowOff>
    </xdr:from>
    <xdr:to>
      <xdr:col>4</xdr:col>
      <xdr:colOff>327026</xdr:colOff>
      <xdr:row>3</xdr:row>
      <xdr:rowOff>137237</xdr:rowOff>
    </xdr:to>
    <xdr:pic>
      <xdr:nvPicPr>
        <xdr:cNvPr id="31" name="Picture 3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25063" y="0"/>
          <a:ext cx="1150263" cy="708737"/>
        </a:xfrm>
        <a:prstGeom prst="rect">
          <a:avLst/>
        </a:prstGeom>
      </xdr:spPr>
    </xdr:pic>
    <xdr:clientData/>
  </xdr:twoCellAnchor>
  <xdr:twoCellAnchor>
    <xdr:from>
      <xdr:col>0</xdr:col>
      <xdr:colOff>9525</xdr:colOff>
      <xdr:row>3</xdr:row>
      <xdr:rowOff>85725</xdr:rowOff>
    </xdr:from>
    <xdr:to>
      <xdr:col>4</xdr:col>
      <xdr:colOff>400050</xdr:colOff>
      <xdr:row>3</xdr:row>
      <xdr:rowOff>85726</xdr:rowOff>
    </xdr:to>
    <xdr:cxnSp macro="">
      <xdr:nvCxnSpPr>
        <xdr:cNvPr id="32" name="Straight Connector 31"/>
        <xdr:cNvCxnSpPr/>
      </xdr:nvCxnSpPr>
      <xdr:spPr>
        <a:xfrm flipV="1">
          <a:off x="9525" y="733425"/>
          <a:ext cx="58388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3</xdr:row>
      <xdr:rowOff>114300</xdr:rowOff>
    </xdr:from>
    <xdr:to>
      <xdr:col>4</xdr:col>
      <xdr:colOff>400050</xdr:colOff>
      <xdr:row>3</xdr:row>
      <xdr:rowOff>114301</xdr:rowOff>
    </xdr:to>
    <xdr:cxnSp macro="">
      <xdr:nvCxnSpPr>
        <xdr:cNvPr id="33" name="Straight Connector 32"/>
        <xdr:cNvCxnSpPr/>
      </xdr:nvCxnSpPr>
      <xdr:spPr>
        <a:xfrm flipV="1">
          <a:off x="9525" y="762000"/>
          <a:ext cx="58388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103</xdr:row>
      <xdr:rowOff>38100</xdr:rowOff>
    </xdr:from>
    <xdr:to>
      <xdr:col>2</xdr:col>
      <xdr:colOff>800100</xdr:colOff>
      <xdr:row>103</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103</xdr:row>
      <xdr:rowOff>38100</xdr:rowOff>
    </xdr:from>
    <xdr:to>
      <xdr:col>5</xdr:col>
      <xdr:colOff>457200</xdr:colOff>
      <xdr:row>103</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107</xdr:row>
      <xdr:rowOff>38100</xdr:rowOff>
    </xdr:from>
    <xdr:to>
      <xdr:col>2</xdr:col>
      <xdr:colOff>752475</xdr:colOff>
      <xdr:row>107</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107</xdr:row>
      <xdr:rowOff>38100</xdr:rowOff>
    </xdr:from>
    <xdr:to>
      <xdr:col>5</xdr:col>
      <xdr:colOff>409575</xdr:colOff>
      <xdr:row>107</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112</xdr:row>
      <xdr:rowOff>38100</xdr:rowOff>
    </xdr:from>
    <xdr:to>
      <xdr:col>4</xdr:col>
      <xdr:colOff>1076325</xdr:colOff>
      <xdr:row>112</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9" name="TextBox 8"/>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10" name="TextBox 9"/>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49696</xdr:colOff>
      <xdr:row>29</xdr:row>
      <xdr:rowOff>41413</xdr:rowOff>
    </xdr:from>
    <xdr:to>
      <xdr:col>4</xdr:col>
      <xdr:colOff>1573696</xdr:colOff>
      <xdr:row>34</xdr:row>
      <xdr:rowOff>60463</xdr:rowOff>
    </xdr:to>
    <xdr:sp macro="" textlink="">
      <xdr:nvSpPr>
        <xdr:cNvPr id="12" name="TextBox 11"/>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35</xdr:row>
      <xdr:rowOff>24850</xdr:rowOff>
    </xdr:from>
    <xdr:to>
      <xdr:col>4</xdr:col>
      <xdr:colOff>1595233</xdr:colOff>
      <xdr:row>40</xdr:row>
      <xdr:rowOff>298175</xdr:rowOff>
    </xdr:to>
    <xdr:sp macro="" textlink="">
      <xdr:nvSpPr>
        <xdr:cNvPr id="13" name="TextBox 12"/>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editAs="oneCell">
    <xdr:from>
      <xdr:col>0</xdr:col>
      <xdr:colOff>31750</xdr:colOff>
      <xdr:row>0</xdr:row>
      <xdr:rowOff>0</xdr:rowOff>
    </xdr:from>
    <xdr:to>
      <xdr:col>1</xdr:col>
      <xdr:colOff>173036</xdr:colOff>
      <xdr:row>4</xdr:row>
      <xdr:rowOff>61912</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879475"/>
        </a:xfrm>
        <a:prstGeom prst="rect">
          <a:avLst/>
        </a:prstGeom>
      </xdr:spPr>
    </xdr:pic>
    <xdr:clientData/>
  </xdr:twoCellAnchor>
  <xdr:twoCellAnchor editAs="oneCell">
    <xdr:from>
      <xdr:col>4</xdr:col>
      <xdr:colOff>1615162</xdr:colOff>
      <xdr:row>0</xdr:row>
      <xdr:rowOff>9525</xdr:rowOff>
    </xdr:from>
    <xdr:to>
      <xdr:col>7</xdr:col>
      <xdr:colOff>68262</xdr:colOff>
      <xdr:row>3</xdr:row>
      <xdr:rowOff>58238</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723401"/>
        </a:xfrm>
        <a:prstGeom prst="rect">
          <a:avLst/>
        </a:prstGeom>
      </xdr:spPr>
    </xdr:pic>
    <xdr:clientData/>
  </xdr:twoCellAnchor>
  <xdr:twoCellAnchor>
    <xdr:from>
      <xdr:col>1</xdr:col>
      <xdr:colOff>319087</xdr:colOff>
      <xdr:row>81</xdr:row>
      <xdr:rowOff>87312</xdr:rowOff>
    </xdr:from>
    <xdr:to>
      <xdr:col>6</xdr:col>
      <xdr:colOff>349250</xdr:colOff>
      <xdr:row>93</xdr:row>
      <xdr:rowOff>158749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29956</xdr:colOff>
      <xdr:row>23</xdr:row>
      <xdr:rowOff>102083</xdr:rowOff>
    </xdr:from>
    <xdr:to>
      <xdr:col>4</xdr:col>
      <xdr:colOff>1592056</xdr:colOff>
      <xdr:row>28</xdr:row>
      <xdr:rowOff>122858</xdr:rowOff>
    </xdr:to>
    <xdr:sp macro="" textlink="">
      <xdr:nvSpPr>
        <xdr:cNvPr id="17" name="TextBox 16"/>
        <xdr:cNvSpPr txBox="1"/>
      </xdr:nvSpPr>
      <xdr:spPr>
        <a:xfrm>
          <a:off x="3395456" y="4610583"/>
          <a:ext cx="1562100" cy="92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103</xdr:row>
      <xdr:rowOff>38100</xdr:rowOff>
    </xdr:from>
    <xdr:to>
      <xdr:col>2</xdr:col>
      <xdr:colOff>800100</xdr:colOff>
      <xdr:row>103</xdr:row>
      <xdr:rowOff>38100</xdr:rowOff>
    </xdr:to>
    <xdr:cxnSp macro="">
      <xdr:nvCxnSpPr>
        <xdr:cNvPr id="4" name="Straight Connector 3"/>
        <xdr:cNvCxnSpPr/>
      </xdr:nvCxnSpPr>
      <xdr:spPr>
        <a:xfrm>
          <a:off x="876300" y="156972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103</xdr:row>
      <xdr:rowOff>38100</xdr:rowOff>
    </xdr:from>
    <xdr:to>
      <xdr:col>5</xdr:col>
      <xdr:colOff>457200</xdr:colOff>
      <xdr:row>103</xdr:row>
      <xdr:rowOff>38100</xdr:rowOff>
    </xdr:to>
    <xdr:cxnSp macro="">
      <xdr:nvCxnSpPr>
        <xdr:cNvPr id="7" name="Straight Connector 6"/>
        <xdr:cNvCxnSpPr/>
      </xdr:nvCxnSpPr>
      <xdr:spPr>
        <a:xfrm>
          <a:off x="2943225" y="156972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107</xdr:row>
      <xdr:rowOff>38100</xdr:rowOff>
    </xdr:from>
    <xdr:to>
      <xdr:col>2</xdr:col>
      <xdr:colOff>752475</xdr:colOff>
      <xdr:row>107</xdr:row>
      <xdr:rowOff>38100</xdr:rowOff>
    </xdr:to>
    <xdr:cxnSp macro="">
      <xdr:nvCxnSpPr>
        <xdr:cNvPr id="8" name="Straight Connector 7"/>
        <xdr:cNvCxnSpPr/>
      </xdr:nvCxnSpPr>
      <xdr:spPr>
        <a:xfrm>
          <a:off x="828675" y="164592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107</xdr:row>
      <xdr:rowOff>38100</xdr:rowOff>
    </xdr:from>
    <xdr:to>
      <xdr:col>5</xdr:col>
      <xdr:colOff>409575</xdr:colOff>
      <xdr:row>107</xdr:row>
      <xdr:rowOff>38100</xdr:rowOff>
    </xdr:to>
    <xdr:cxnSp macro="">
      <xdr:nvCxnSpPr>
        <xdr:cNvPr id="9" name="Straight Connector 8"/>
        <xdr:cNvCxnSpPr/>
      </xdr:nvCxnSpPr>
      <xdr:spPr>
        <a:xfrm>
          <a:off x="2895600" y="164592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112</xdr:row>
      <xdr:rowOff>38100</xdr:rowOff>
    </xdr:from>
    <xdr:to>
      <xdr:col>4</xdr:col>
      <xdr:colOff>1076325</xdr:colOff>
      <xdr:row>112</xdr:row>
      <xdr:rowOff>38100</xdr:rowOff>
    </xdr:to>
    <xdr:cxnSp macro="">
      <xdr:nvCxnSpPr>
        <xdr:cNvPr id="10" name="Straight Connector 9"/>
        <xdr:cNvCxnSpPr/>
      </xdr:nvCxnSpPr>
      <xdr:spPr>
        <a:xfrm>
          <a:off x="1971675" y="1741170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346447</xdr:colOff>
      <xdr:row>83</xdr:row>
      <xdr:rowOff>43422</xdr:rowOff>
    </xdr:from>
    <xdr:to>
      <xdr:col>7</xdr:col>
      <xdr:colOff>444965</xdr:colOff>
      <xdr:row>92</xdr:row>
      <xdr:rowOff>121863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11" name="Left Arrow 10">
          <a:hlinkClick xmlns:r="http://schemas.openxmlformats.org/officeDocument/2006/relationships" r:id="rId2"/>
        </xdr:cNvPr>
        <xdr:cNvSpPr/>
      </xdr:nvSpPr>
      <xdr:spPr>
        <a:xfrm>
          <a:off x="6576391" y="24847"/>
          <a:ext cx="583924"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12" name="TextBox 11"/>
        <xdr:cNvSpPr txBox="1"/>
      </xdr:nvSpPr>
      <xdr:spPr>
        <a:xfrm>
          <a:off x="3337893" y="1764196"/>
          <a:ext cx="1581978"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a:t>
          </a:r>
        </a:p>
        <a:p>
          <a:r>
            <a:rPr lang="en-US" sz="800"/>
            <a:t>  2. Average: At least 90%        </a:t>
          </a:r>
        </a:p>
        <a:p>
          <a:r>
            <a:rPr lang="en-US" sz="800"/>
            <a:t>   3. High: At least 95%</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13" name="TextBox 12"/>
        <xdr:cNvSpPr txBox="1"/>
      </xdr:nvSpPr>
      <xdr:spPr>
        <a:xfrm>
          <a:off x="3346174" y="3304760"/>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33132</xdr:colOff>
      <xdr:row>35</xdr:row>
      <xdr:rowOff>24850</xdr:rowOff>
    </xdr:from>
    <xdr:to>
      <xdr:col>4</xdr:col>
      <xdr:colOff>1595233</xdr:colOff>
      <xdr:row>40</xdr:row>
      <xdr:rowOff>298175</xdr:rowOff>
    </xdr:to>
    <xdr:sp macro="" textlink="">
      <xdr:nvSpPr>
        <xdr:cNvPr id="16" name="TextBox 15"/>
        <xdr:cNvSpPr txBox="1"/>
      </xdr:nvSpPr>
      <xdr:spPr>
        <a:xfrm>
          <a:off x="3346175" y="6667502"/>
          <a:ext cx="1562101" cy="1731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a:t>
          </a:r>
        </a:p>
        <a:p>
          <a:r>
            <a:rPr lang="en-US" sz="800" baseline="0"/>
            <a:t>Secondary- Baseline 48%</a:t>
          </a:r>
        </a:p>
        <a:p>
          <a:r>
            <a:rPr lang="en-US" sz="800" baseline="0"/>
            <a:t>1-Marginal: At least 7% Inc.</a:t>
          </a:r>
        </a:p>
        <a:p>
          <a:r>
            <a:rPr lang="en-US" sz="800" baseline="0"/>
            <a:t>2-Average: At least 8% Inc.</a:t>
          </a:r>
        </a:p>
        <a:p>
          <a:r>
            <a:rPr lang="en-US" sz="800" baseline="0"/>
            <a:t>3-High: With 10% Inc. or 75%</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editAs="oneCell">
    <xdr:from>
      <xdr:col>0</xdr:col>
      <xdr:colOff>31750</xdr:colOff>
      <xdr:row>0</xdr:row>
      <xdr:rowOff>0</xdr:rowOff>
    </xdr:from>
    <xdr:to>
      <xdr:col>1</xdr:col>
      <xdr:colOff>173036</xdr:colOff>
      <xdr:row>4</xdr:row>
      <xdr:rowOff>151342</xdr:rowOff>
    </xdr:to>
    <xdr:pic>
      <xdr:nvPicPr>
        <xdr:cNvPr id="17" name="Picture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750" y="0"/>
          <a:ext cx="990599" cy="876300"/>
        </a:xfrm>
        <a:prstGeom prst="rect">
          <a:avLst/>
        </a:prstGeom>
      </xdr:spPr>
    </xdr:pic>
    <xdr:clientData/>
  </xdr:twoCellAnchor>
  <xdr:twoCellAnchor editAs="oneCell">
    <xdr:from>
      <xdr:col>4</xdr:col>
      <xdr:colOff>1615162</xdr:colOff>
      <xdr:row>0</xdr:row>
      <xdr:rowOff>9525</xdr:rowOff>
    </xdr:from>
    <xdr:to>
      <xdr:col>7</xdr:col>
      <xdr:colOff>118534</xdr:colOff>
      <xdr:row>4</xdr:row>
      <xdr:rowOff>2676</xdr:rowOff>
    </xdr:to>
    <xdr:pic>
      <xdr:nvPicPr>
        <xdr:cNvPr id="18" name="Picture 1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3037" y="9525"/>
          <a:ext cx="1270913" cy="723401"/>
        </a:xfrm>
        <a:prstGeom prst="rect">
          <a:avLst/>
        </a:prstGeom>
      </xdr:spPr>
    </xdr:pic>
    <xdr:clientData/>
  </xdr:twoCellAnchor>
  <xdr:twoCellAnchor>
    <xdr:from>
      <xdr:col>4</xdr:col>
      <xdr:colOff>20361</xdr:colOff>
      <xdr:row>23</xdr:row>
      <xdr:rowOff>58322</xdr:rowOff>
    </xdr:from>
    <xdr:to>
      <xdr:col>4</xdr:col>
      <xdr:colOff>1582461</xdr:colOff>
      <xdr:row>28</xdr:row>
      <xdr:rowOff>79097</xdr:rowOff>
    </xdr:to>
    <xdr:sp macro="" textlink="">
      <xdr:nvSpPr>
        <xdr:cNvPr id="19" name="TextBox 18"/>
        <xdr:cNvSpPr txBox="1"/>
      </xdr:nvSpPr>
      <xdr:spPr>
        <a:xfrm>
          <a:off x="3417611" y="4709697"/>
          <a:ext cx="1562100" cy="92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102</xdr:row>
      <xdr:rowOff>38100</xdr:rowOff>
    </xdr:from>
    <xdr:to>
      <xdr:col>2</xdr:col>
      <xdr:colOff>800100</xdr:colOff>
      <xdr:row>102</xdr:row>
      <xdr:rowOff>38100</xdr:rowOff>
    </xdr:to>
    <xdr:cxnSp macro="">
      <xdr:nvCxnSpPr>
        <xdr:cNvPr id="3" name="Straight Connector 2"/>
        <xdr:cNvCxnSpPr/>
      </xdr:nvCxnSpPr>
      <xdr:spPr>
        <a:xfrm>
          <a:off x="876300" y="1967865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102</xdr:row>
      <xdr:rowOff>38100</xdr:rowOff>
    </xdr:from>
    <xdr:to>
      <xdr:col>5</xdr:col>
      <xdr:colOff>457200</xdr:colOff>
      <xdr:row>102</xdr:row>
      <xdr:rowOff>38100</xdr:rowOff>
    </xdr:to>
    <xdr:cxnSp macro="">
      <xdr:nvCxnSpPr>
        <xdr:cNvPr id="4" name="Straight Connector 3"/>
        <xdr:cNvCxnSpPr/>
      </xdr:nvCxnSpPr>
      <xdr:spPr>
        <a:xfrm>
          <a:off x="3438525" y="1967865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106</xdr:row>
      <xdr:rowOff>38100</xdr:rowOff>
    </xdr:from>
    <xdr:to>
      <xdr:col>2</xdr:col>
      <xdr:colOff>752475</xdr:colOff>
      <xdr:row>106</xdr:row>
      <xdr:rowOff>38100</xdr:rowOff>
    </xdr:to>
    <xdr:cxnSp macro="">
      <xdr:nvCxnSpPr>
        <xdr:cNvPr id="5" name="Straight Connector 4"/>
        <xdr:cNvCxnSpPr/>
      </xdr:nvCxnSpPr>
      <xdr:spPr>
        <a:xfrm>
          <a:off x="828675" y="2044065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106</xdr:row>
      <xdr:rowOff>38100</xdr:rowOff>
    </xdr:from>
    <xdr:to>
      <xdr:col>5</xdr:col>
      <xdr:colOff>409575</xdr:colOff>
      <xdr:row>106</xdr:row>
      <xdr:rowOff>38100</xdr:rowOff>
    </xdr:to>
    <xdr:cxnSp macro="">
      <xdr:nvCxnSpPr>
        <xdr:cNvPr id="6" name="Straight Connector 5"/>
        <xdr:cNvCxnSpPr/>
      </xdr:nvCxnSpPr>
      <xdr:spPr>
        <a:xfrm>
          <a:off x="3390900" y="20440650"/>
          <a:ext cx="1924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111</xdr:row>
      <xdr:rowOff>38100</xdr:rowOff>
    </xdr:from>
    <xdr:to>
      <xdr:col>4</xdr:col>
      <xdr:colOff>1076325</xdr:colOff>
      <xdr:row>111</xdr:row>
      <xdr:rowOff>38100</xdr:rowOff>
    </xdr:to>
    <xdr:cxnSp macro="">
      <xdr:nvCxnSpPr>
        <xdr:cNvPr id="7" name="Straight Connector 6"/>
        <xdr:cNvCxnSpPr/>
      </xdr:nvCxnSpPr>
      <xdr:spPr>
        <a:xfrm>
          <a:off x="1971675" y="213931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243982</xdr:colOff>
      <xdr:row>82</xdr:row>
      <xdr:rowOff>58576</xdr:rowOff>
    </xdr:from>
    <xdr:to>
      <xdr:col>7</xdr:col>
      <xdr:colOff>341778</xdr:colOff>
      <xdr:row>92</xdr:row>
      <xdr:rowOff>181841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9" name="Left Arrow 8">
          <a:hlinkClick xmlns:r="http://schemas.openxmlformats.org/officeDocument/2006/relationships" r:id="rId2"/>
        </xdr:cNvPr>
        <xdr:cNvSpPr/>
      </xdr:nvSpPr>
      <xdr:spPr>
        <a:xfrm>
          <a:off x="65407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35</xdr:row>
      <xdr:rowOff>9525</xdr:rowOff>
    </xdr:from>
    <xdr:to>
      <xdr:col>4</xdr:col>
      <xdr:colOff>1590675</xdr:colOff>
      <xdr:row>40</xdr:row>
      <xdr:rowOff>285750</xdr:rowOff>
    </xdr:to>
    <xdr:sp macro="" textlink="">
      <xdr:nvSpPr>
        <xdr:cNvPr id="10" name="TextBox 9"/>
        <xdr:cNvSpPr txBox="1"/>
      </xdr:nvSpPr>
      <xdr:spPr>
        <a:xfrm>
          <a:off x="3343274" y="6657975"/>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a:t>
          </a:r>
        </a:p>
        <a:p>
          <a:r>
            <a:rPr lang="en-US" sz="800" baseline="0"/>
            <a:t>Secondary- Baseline 48%</a:t>
          </a:r>
        </a:p>
        <a:p>
          <a:r>
            <a:rPr lang="en-US" sz="800" baseline="0"/>
            <a:t>1-Marginal: At least 7% Inc.</a:t>
          </a:r>
        </a:p>
        <a:p>
          <a:r>
            <a:rPr lang="en-US" sz="800" baseline="0"/>
            <a:t>2-Average: At least 8% Inc.</a:t>
          </a:r>
        </a:p>
        <a:p>
          <a:r>
            <a:rPr lang="en-US" sz="800" baseline="0"/>
            <a:t>3-High: With 10% Inc. or 75%</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xdr:from>
      <xdr:col>4</xdr:col>
      <xdr:colOff>38100</xdr:colOff>
      <xdr:row>17</xdr:row>
      <xdr:rowOff>66675</xdr:rowOff>
    </xdr:from>
    <xdr:to>
      <xdr:col>4</xdr:col>
      <xdr:colOff>1600200</xdr:colOff>
      <xdr:row>22</xdr:row>
      <xdr:rowOff>76200</xdr:rowOff>
    </xdr:to>
    <xdr:sp macro="" textlink="">
      <xdr:nvSpPr>
        <xdr:cNvPr id="13" name="TextBox 12"/>
        <xdr:cNvSpPr txBox="1"/>
      </xdr:nvSpPr>
      <xdr:spPr>
        <a:xfrm>
          <a:off x="3352800" y="3324225"/>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11</xdr:row>
      <xdr:rowOff>9526</xdr:rowOff>
    </xdr:from>
    <xdr:to>
      <xdr:col>4</xdr:col>
      <xdr:colOff>1609726</xdr:colOff>
      <xdr:row>16</xdr:row>
      <xdr:rowOff>371476</xdr:rowOff>
    </xdr:to>
    <xdr:sp macro="" textlink="">
      <xdr:nvSpPr>
        <xdr:cNvPr id="14" name="TextBox 13"/>
        <xdr:cNvSpPr txBox="1"/>
      </xdr:nvSpPr>
      <xdr:spPr>
        <a:xfrm>
          <a:off x="3343276" y="1733551"/>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editAs="oneCell">
    <xdr:from>
      <xdr:col>0</xdr:col>
      <xdr:colOff>25977</xdr:colOff>
      <xdr:row>0</xdr:row>
      <xdr:rowOff>0</xdr:rowOff>
    </xdr:from>
    <xdr:to>
      <xdr:col>1</xdr:col>
      <xdr:colOff>167985</xdr:colOff>
      <xdr:row>4</xdr:row>
      <xdr:rowOff>131618</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977" y="0"/>
          <a:ext cx="990599" cy="876300"/>
        </a:xfrm>
        <a:prstGeom prst="rect">
          <a:avLst/>
        </a:prstGeom>
      </xdr:spPr>
    </xdr:pic>
    <xdr:clientData/>
  </xdr:twoCellAnchor>
  <xdr:twoCellAnchor editAs="oneCell">
    <xdr:from>
      <xdr:col>4</xdr:col>
      <xdr:colOff>1619491</xdr:colOff>
      <xdr:row>0</xdr:row>
      <xdr:rowOff>9525</xdr:rowOff>
    </xdr:from>
    <xdr:to>
      <xdr:col>7</xdr:col>
      <xdr:colOff>6926</xdr:colOff>
      <xdr:row>3</xdr:row>
      <xdr:rowOff>135449</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7264" y="9525"/>
          <a:ext cx="1270913" cy="723401"/>
        </a:xfrm>
        <a:prstGeom prst="rect">
          <a:avLst/>
        </a:prstGeom>
      </xdr:spPr>
    </xdr:pic>
    <xdr:clientData/>
  </xdr:twoCellAnchor>
  <xdr:twoCellAnchor>
    <xdr:from>
      <xdr:col>12</xdr:col>
      <xdr:colOff>658092</xdr:colOff>
      <xdr:row>11</xdr:row>
      <xdr:rowOff>285751</xdr:rowOff>
    </xdr:from>
    <xdr:to>
      <xdr:col>13</xdr:col>
      <xdr:colOff>363682</xdr:colOff>
      <xdr:row>17</xdr:row>
      <xdr:rowOff>138546</xdr:rowOff>
    </xdr:to>
    <xdr:sp macro="" textlink="">
      <xdr:nvSpPr>
        <xdr:cNvPr id="2" name="TextBox 1"/>
        <xdr:cNvSpPr txBox="1"/>
      </xdr:nvSpPr>
      <xdr:spPr>
        <a:xfrm>
          <a:off x="8174183" y="2545774"/>
          <a:ext cx="372340" cy="1264227"/>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45028</xdr:colOff>
      <xdr:row>23</xdr:row>
      <xdr:rowOff>94384</xdr:rowOff>
    </xdr:from>
    <xdr:to>
      <xdr:col>4</xdr:col>
      <xdr:colOff>1607128</xdr:colOff>
      <xdr:row>28</xdr:row>
      <xdr:rowOff>112567</xdr:rowOff>
    </xdr:to>
    <xdr:sp macro="" textlink="">
      <xdr:nvSpPr>
        <xdr:cNvPr id="17" name="TextBox 16"/>
        <xdr:cNvSpPr txBox="1"/>
      </xdr:nvSpPr>
      <xdr:spPr>
        <a:xfrm>
          <a:off x="3404755" y="4874202"/>
          <a:ext cx="1562100" cy="927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102</xdr:row>
      <xdr:rowOff>38100</xdr:rowOff>
    </xdr:from>
    <xdr:to>
      <xdr:col>2</xdr:col>
      <xdr:colOff>800100</xdr:colOff>
      <xdr:row>102</xdr:row>
      <xdr:rowOff>38100</xdr:rowOff>
    </xdr:to>
    <xdr:cxnSp macro="">
      <xdr:nvCxnSpPr>
        <xdr:cNvPr id="2" name="Straight Connector 1"/>
        <xdr:cNvCxnSpPr/>
      </xdr:nvCxnSpPr>
      <xdr:spPr>
        <a:xfrm>
          <a:off x="876300" y="2085022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102</xdr:row>
      <xdr:rowOff>38100</xdr:rowOff>
    </xdr:from>
    <xdr:to>
      <xdr:col>5</xdr:col>
      <xdr:colOff>457200</xdr:colOff>
      <xdr:row>102</xdr:row>
      <xdr:rowOff>38100</xdr:rowOff>
    </xdr:to>
    <xdr:cxnSp macro="">
      <xdr:nvCxnSpPr>
        <xdr:cNvPr id="3" name="Straight Connector 2"/>
        <xdr:cNvCxnSpPr/>
      </xdr:nvCxnSpPr>
      <xdr:spPr>
        <a:xfrm>
          <a:off x="3438525" y="20850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106</xdr:row>
      <xdr:rowOff>38100</xdr:rowOff>
    </xdr:from>
    <xdr:to>
      <xdr:col>2</xdr:col>
      <xdr:colOff>752475</xdr:colOff>
      <xdr:row>106</xdr:row>
      <xdr:rowOff>38100</xdr:rowOff>
    </xdr:to>
    <xdr:cxnSp macro="">
      <xdr:nvCxnSpPr>
        <xdr:cNvPr id="4" name="Straight Connector 3"/>
        <xdr:cNvCxnSpPr/>
      </xdr:nvCxnSpPr>
      <xdr:spPr>
        <a:xfrm>
          <a:off x="828675" y="2161222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106</xdr:row>
      <xdr:rowOff>38100</xdr:rowOff>
    </xdr:from>
    <xdr:to>
      <xdr:col>5</xdr:col>
      <xdr:colOff>409575</xdr:colOff>
      <xdr:row>106</xdr:row>
      <xdr:rowOff>38100</xdr:rowOff>
    </xdr:to>
    <xdr:cxnSp macro="">
      <xdr:nvCxnSpPr>
        <xdr:cNvPr id="5" name="Straight Connector 4"/>
        <xdr:cNvCxnSpPr/>
      </xdr:nvCxnSpPr>
      <xdr:spPr>
        <a:xfrm>
          <a:off x="3390900" y="21612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111</xdr:row>
      <xdr:rowOff>38100</xdr:rowOff>
    </xdr:from>
    <xdr:to>
      <xdr:col>4</xdr:col>
      <xdr:colOff>1076325</xdr:colOff>
      <xdr:row>111</xdr:row>
      <xdr:rowOff>38100</xdr:rowOff>
    </xdr:to>
    <xdr:cxnSp macro="">
      <xdr:nvCxnSpPr>
        <xdr:cNvPr id="6" name="Straight Connector 5"/>
        <xdr:cNvCxnSpPr/>
      </xdr:nvCxnSpPr>
      <xdr:spPr>
        <a:xfrm>
          <a:off x="1971675" y="2256472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35</xdr:row>
      <xdr:rowOff>9525</xdr:rowOff>
    </xdr:from>
    <xdr:to>
      <xdr:col>4</xdr:col>
      <xdr:colOff>1590675</xdr:colOff>
      <xdr:row>40</xdr:row>
      <xdr:rowOff>285750</xdr:rowOff>
    </xdr:to>
    <xdr:sp macro="" textlink="">
      <xdr:nvSpPr>
        <xdr:cNvPr id="9" name="TextBox 8"/>
        <xdr:cNvSpPr txBox="1"/>
      </xdr:nvSpPr>
      <xdr:spPr>
        <a:xfrm>
          <a:off x="3343274" y="7143750"/>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xdr:from>
      <xdr:col>4</xdr:col>
      <xdr:colOff>38100</xdr:colOff>
      <xdr:row>17</xdr:row>
      <xdr:rowOff>66675</xdr:rowOff>
    </xdr:from>
    <xdr:to>
      <xdr:col>4</xdr:col>
      <xdr:colOff>1600200</xdr:colOff>
      <xdr:row>22</xdr:row>
      <xdr:rowOff>76200</xdr:rowOff>
    </xdr:to>
    <xdr:sp macro="" textlink="">
      <xdr:nvSpPr>
        <xdr:cNvPr id="12" name="TextBox 11"/>
        <xdr:cNvSpPr txBox="1"/>
      </xdr:nvSpPr>
      <xdr:spPr>
        <a:xfrm>
          <a:off x="3352800" y="3810000"/>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11</xdr:row>
      <xdr:rowOff>9526</xdr:rowOff>
    </xdr:from>
    <xdr:to>
      <xdr:col>4</xdr:col>
      <xdr:colOff>1609726</xdr:colOff>
      <xdr:row>16</xdr:row>
      <xdr:rowOff>371476</xdr:rowOff>
    </xdr:to>
    <xdr:sp macro="" textlink="">
      <xdr:nvSpPr>
        <xdr:cNvPr id="13" name="TextBox 12"/>
        <xdr:cNvSpPr txBox="1"/>
      </xdr:nvSpPr>
      <xdr:spPr>
        <a:xfrm>
          <a:off x="3343276" y="2219326"/>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editAs="oneCell">
    <xdr:from>
      <xdr:col>0</xdr:col>
      <xdr:colOff>25977</xdr:colOff>
      <xdr:row>0</xdr:row>
      <xdr:rowOff>0</xdr:rowOff>
    </xdr:from>
    <xdr:to>
      <xdr:col>1</xdr:col>
      <xdr:colOff>167985</xdr:colOff>
      <xdr:row>4</xdr:row>
      <xdr:rowOff>112568</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977" y="0"/>
          <a:ext cx="989733" cy="874568"/>
        </a:xfrm>
        <a:prstGeom prst="rect">
          <a:avLst/>
        </a:prstGeom>
      </xdr:spPr>
    </xdr:pic>
    <xdr:clientData/>
  </xdr:twoCellAnchor>
  <xdr:twoCellAnchor editAs="oneCell">
    <xdr:from>
      <xdr:col>4</xdr:col>
      <xdr:colOff>1619491</xdr:colOff>
      <xdr:row>0</xdr:row>
      <xdr:rowOff>9525</xdr:rowOff>
    </xdr:from>
    <xdr:to>
      <xdr:col>7</xdr:col>
      <xdr:colOff>67540</xdr:colOff>
      <xdr:row>4</xdr:row>
      <xdr:rowOff>2099</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34191" y="9525"/>
          <a:ext cx="1270913" cy="725999"/>
        </a:xfrm>
        <a:prstGeom prst="rect">
          <a:avLst/>
        </a:prstGeom>
      </xdr:spPr>
    </xdr:pic>
    <xdr:clientData/>
  </xdr:twoCellAnchor>
  <xdr:twoCellAnchor>
    <xdr:from>
      <xdr:col>1</xdr:col>
      <xdr:colOff>477981</xdr:colOff>
      <xdr:row>82</xdr:row>
      <xdr:rowOff>865</xdr:rowOff>
    </xdr:from>
    <xdr:to>
      <xdr:col>6</xdr:col>
      <xdr:colOff>380999</xdr:colOff>
      <xdr:row>94</xdr:row>
      <xdr:rowOff>105641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710045</xdr:colOff>
      <xdr:row>11</xdr:row>
      <xdr:rowOff>329046</xdr:rowOff>
    </xdr:from>
    <xdr:to>
      <xdr:col>14</xdr:col>
      <xdr:colOff>60613</xdr:colOff>
      <xdr:row>17</xdr:row>
      <xdr:rowOff>86591</xdr:rowOff>
    </xdr:to>
    <xdr:sp macro="" textlink="">
      <xdr:nvSpPr>
        <xdr:cNvPr id="16" name="TextBox 15"/>
        <xdr:cNvSpPr txBox="1"/>
      </xdr:nvSpPr>
      <xdr:spPr>
        <a:xfrm>
          <a:off x="7758545" y="2545773"/>
          <a:ext cx="355023" cy="1160318"/>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45027</xdr:colOff>
      <xdr:row>23</xdr:row>
      <xdr:rowOff>95250</xdr:rowOff>
    </xdr:from>
    <xdr:to>
      <xdr:col>4</xdr:col>
      <xdr:colOff>1607127</xdr:colOff>
      <xdr:row>28</xdr:row>
      <xdr:rowOff>113433</xdr:rowOff>
    </xdr:to>
    <xdr:sp macro="" textlink="">
      <xdr:nvSpPr>
        <xdr:cNvPr id="17" name="TextBox 16"/>
        <xdr:cNvSpPr txBox="1"/>
      </xdr:nvSpPr>
      <xdr:spPr>
        <a:xfrm>
          <a:off x="3500004" y="4970318"/>
          <a:ext cx="1562100" cy="927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Repetition rate or less than 2%</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429189</xdr:colOff>
      <xdr:row>0</xdr:row>
      <xdr:rowOff>94119</xdr:rowOff>
    </xdr:from>
    <xdr:to>
      <xdr:col>17</xdr:col>
      <xdr:colOff>398318</xdr:colOff>
      <xdr:row>2</xdr:row>
      <xdr:rowOff>153872</xdr:rowOff>
    </xdr:to>
    <xdr:sp macro="" textlink="">
      <xdr:nvSpPr>
        <xdr:cNvPr id="7" name="Left Arrow 6">
          <a:hlinkClick xmlns:r="http://schemas.openxmlformats.org/officeDocument/2006/relationships" r:id="rId1"/>
        </xdr:cNvPr>
        <xdr:cNvSpPr/>
      </xdr:nvSpPr>
      <xdr:spPr>
        <a:xfrm>
          <a:off x="6724348" y="94119"/>
          <a:ext cx="739788"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8" name="TextBox 7"/>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9" name="TextBox 8"/>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0" name="TextBox 9"/>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1" name="TextBox 10"/>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2" name="TextBox 11"/>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4</xdr:row>
      <xdr:rowOff>22225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78422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97926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59901"/>
        </a:xfrm>
        <a:prstGeom prst="rect">
          <a:avLst/>
        </a:prstGeom>
      </xdr:spPr>
    </xdr:pic>
    <xdr:clientData/>
  </xdr:twoCellAnchor>
  <xdr:twoCellAnchor>
    <xdr:from>
      <xdr:col>1</xdr:col>
      <xdr:colOff>247650</xdr:colOff>
      <xdr:row>85</xdr:row>
      <xdr:rowOff>157162</xdr:rowOff>
    </xdr:from>
    <xdr:to>
      <xdr:col>7</xdr:col>
      <xdr:colOff>66675</xdr:colOff>
      <xdr:row>97</xdr:row>
      <xdr:rowOff>76200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14</xdr:col>
      <xdr:colOff>0</xdr:colOff>
      <xdr:row>2</xdr:row>
      <xdr:rowOff>84600</xdr:rowOff>
    </xdr:to>
    <xdr:sp macro="" textlink="">
      <xdr:nvSpPr>
        <xdr:cNvPr id="8" name="Left Arrow 7">
          <a:hlinkClick xmlns:r="http://schemas.openxmlformats.org/officeDocument/2006/relationships" r:id="rId1"/>
        </xdr:cNvPr>
        <xdr:cNvSpPr/>
      </xdr:nvSpPr>
      <xdr:spPr>
        <a:xfrm>
          <a:off x="6578876" y="24847"/>
          <a:ext cx="812524"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9" name="TextBox 8"/>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10" name="TextBox 9"/>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1" name="TextBox 10"/>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2" name="TextBox 11"/>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3" name="TextBox 12"/>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4</xdr:row>
      <xdr:rowOff>22225</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78422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97926</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59901"/>
        </a:xfrm>
        <a:prstGeom prst="rect">
          <a:avLst/>
        </a:prstGeom>
      </xdr:spPr>
    </xdr:pic>
    <xdr:clientData/>
  </xdr:twoCellAnchor>
  <xdr:twoCellAnchor>
    <xdr:from>
      <xdr:col>1</xdr:col>
      <xdr:colOff>136071</xdr:colOff>
      <xdr:row>85</xdr:row>
      <xdr:rowOff>40822</xdr:rowOff>
    </xdr:from>
    <xdr:to>
      <xdr:col>5</xdr:col>
      <xdr:colOff>285750</xdr:colOff>
      <xdr:row>96</xdr:row>
      <xdr:rowOff>136072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19050</xdr:colOff>
      <xdr:row>22</xdr:row>
      <xdr:rowOff>285750</xdr:rowOff>
    </xdr:from>
    <xdr:to>
      <xdr:col>14</xdr:col>
      <xdr:colOff>66675</xdr:colOff>
      <xdr:row>28</xdr:row>
      <xdr:rowOff>219075</xdr:rowOff>
    </xdr:to>
    <xdr:sp macro="" textlink="">
      <xdr:nvSpPr>
        <xdr:cNvPr id="16" name="TextBox 15"/>
        <xdr:cNvSpPr txBox="1"/>
      </xdr:nvSpPr>
      <xdr:spPr>
        <a:xfrm>
          <a:off x="6934200" y="4800600"/>
          <a:ext cx="523875" cy="107632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xdr:col>
      <xdr:colOff>180975</xdr:colOff>
      <xdr:row>65</xdr:row>
      <xdr:rowOff>238125</xdr:rowOff>
    </xdr:from>
    <xdr:to>
      <xdr:col>15</xdr:col>
      <xdr:colOff>47625</xdr:colOff>
      <xdr:row>70</xdr:row>
      <xdr:rowOff>104775</xdr:rowOff>
    </xdr:to>
    <xdr:sp macro="" textlink="">
      <xdr:nvSpPr>
        <xdr:cNvPr id="17" name="TextBox 16"/>
        <xdr:cNvSpPr txBox="1"/>
      </xdr:nvSpPr>
      <xdr:spPr>
        <a:xfrm>
          <a:off x="7096125" y="13677900"/>
          <a:ext cx="590550" cy="94297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14</xdr:col>
      <xdr:colOff>69272</xdr:colOff>
      <xdr:row>2</xdr:row>
      <xdr:rowOff>84600</xdr:rowOff>
    </xdr:to>
    <xdr:sp macro="" textlink="">
      <xdr:nvSpPr>
        <xdr:cNvPr id="7" name="Left Arrow 6">
          <a:hlinkClick xmlns:r="http://schemas.openxmlformats.org/officeDocument/2006/relationships" r:id="rId1"/>
        </xdr:cNvPr>
        <xdr:cNvSpPr/>
      </xdr:nvSpPr>
      <xdr:spPr>
        <a:xfrm>
          <a:off x="6568485" y="24847"/>
          <a:ext cx="809060"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8" name="TextBox 7"/>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9" name="TextBox 8"/>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0" name="TextBox 9"/>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1" name="TextBox 10"/>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2" name="TextBox 11"/>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4</xdr:row>
      <xdr:rowOff>3175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68897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78876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40851"/>
        </a:xfrm>
        <a:prstGeom prst="rect">
          <a:avLst/>
        </a:prstGeom>
      </xdr:spPr>
    </xdr:pic>
    <xdr:clientData/>
  </xdr:twoCellAnchor>
  <xdr:twoCellAnchor>
    <xdr:from>
      <xdr:col>1</xdr:col>
      <xdr:colOff>85725</xdr:colOff>
      <xdr:row>85</xdr:row>
      <xdr:rowOff>166687</xdr:rowOff>
    </xdr:from>
    <xdr:to>
      <xdr:col>5</xdr:col>
      <xdr:colOff>561975</xdr:colOff>
      <xdr:row>98</xdr:row>
      <xdr:rowOff>19050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86591</xdr:colOff>
      <xdr:row>22</xdr:row>
      <xdr:rowOff>320386</xdr:rowOff>
    </xdr:from>
    <xdr:to>
      <xdr:col>14</xdr:col>
      <xdr:colOff>103909</xdr:colOff>
      <xdr:row>28</xdr:row>
      <xdr:rowOff>129886</xdr:rowOff>
    </xdr:to>
    <xdr:sp macro="" textlink="">
      <xdr:nvSpPr>
        <xdr:cNvPr id="17" name="TextBox 16"/>
        <xdr:cNvSpPr txBox="1"/>
      </xdr:nvSpPr>
      <xdr:spPr>
        <a:xfrm>
          <a:off x="6987886" y="4849091"/>
          <a:ext cx="424296" cy="9525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14</xdr:col>
      <xdr:colOff>51955</xdr:colOff>
      <xdr:row>2</xdr:row>
      <xdr:rowOff>84600</xdr:rowOff>
    </xdr:to>
    <xdr:sp macro="" textlink="">
      <xdr:nvSpPr>
        <xdr:cNvPr id="7" name="Left Arrow 6">
          <a:hlinkClick xmlns:r="http://schemas.openxmlformats.org/officeDocument/2006/relationships" r:id="rId1"/>
        </xdr:cNvPr>
        <xdr:cNvSpPr/>
      </xdr:nvSpPr>
      <xdr:spPr>
        <a:xfrm>
          <a:off x="6568485" y="24847"/>
          <a:ext cx="748447"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8" name="TextBox 7"/>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9" name="TextBox 8"/>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0" name="TextBox 9"/>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1" name="TextBox 10"/>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2" name="TextBox 11"/>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3</xdr:row>
      <xdr:rowOff>98425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66992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59826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21801"/>
        </a:xfrm>
        <a:prstGeom prst="rect">
          <a:avLst/>
        </a:prstGeom>
      </xdr:spPr>
    </xdr:pic>
    <xdr:clientData/>
  </xdr:twoCellAnchor>
  <xdr:twoCellAnchor>
    <xdr:from>
      <xdr:col>1</xdr:col>
      <xdr:colOff>200025</xdr:colOff>
      <xdr:row>85</xdr:row>
      <xdr:rowOff>147637</xdr:rowOff>
    </xdr:from>
    <xdr:to>
      <xdr:col>7</xdr:col>
      <xdr:colOff>19050</xdr:colOff>
      <xdr:row>98</xdr:row>
      <xdr:rowOff>66675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77932</xdr:colOff>
      <xdr:row>22</xdr:row>
      <xdr:rowOff>225136</xdr:rowOff>
    </xdr:from>
    <xdr:to>
      <xdr:col>14</xdr:col>
      <xdr:colOff>60614</xdr:colOff>
      <xdr:row>28</xdr:row>
      <xdr:rowOff>121227</xdr:rowOff>
    </xdr:to>
    <xdr:sp macro="" textlink="">
      <xdr:nvSpPr>
        <xdr:cNvPr id="17" name="TextBox 16"/>
        <xdr:cNvSpPr txBox="1"/>
      </xdr:nvSpPr>
      <xdr:spPr>
        <a:xfrm>
          <a:off x="6979227" y="4753841"/>
          <a:ext cx="346364" cy="1039091"/>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14</xdr:col>
      <xdr:colOff>76200</xdr:colOff>
      <xdr:row>2</xdr:row>
      <xdr:rowOff>84600</xdr:rowOff>
    </xdr:to>
    <xdr:sp macro="" textlink="">
      <xdr:nvSpPr>
        <xdr:cNvPr id="7" name="Left Arrow 6">
          <a:hlinkClick xmlns:r="http://schemas.openxmlformats.org/officeDocument/2006/relationships" r:id="rId1"/>
        </xdr:cNvPr>
        <xdr:cNvSpPr/>
      </xdr:nvSpPr>
      <xdr:spPr>
        <a:xfrm>
          <a:off x="6578876" y="24847"/>
          <a:ext cx="802999"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8" name="TextBox 7"/>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9" name="TextBox 8"/>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0" name="TextBox 9"/>
        <xdr:cNvSpPr txBox="1"/>
      </xdr:nvSpPr>
      <xdr:spPr>
        <a:xfrm>
          <a:off x="3380961" y="46473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CR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1" name="TextBox 10"/>
        <xdr:cNvSpPr txBox="1"/>
      </xdr:nvSpPr>
      <xdr:spPr>
        <a:xfrm>
          <a:off x="3364396" y="56992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 CS</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2" name="TextBox 11"/>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3</xdr:row>
      <xdr:rowOff>79375</xdr:rowOff>
    </xdr:to>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650875"/>
        </a:xfrm>
        <a:prstGeom prst="rect">
          <a:avLst/>
        </a:prstGeom>
      </xdr:spPr>
    </xdr:pic>
    <xdr:clientData/>
  </xdr:twoCellAnchor>
  <xdr:twoCellAnchor editAs="oneCell">
    <xdr:from>
      <xdr:col>4</xdr:col>
      <xdr:colOff>1615162</xdr:colOff>
      <xdr:row>0</xdr:row>
      <xdr:rowOff>9525</xdr:rowOff>
    </xdr:from>
    <xdr:to>
      <xdr:col>7</xdr:col>
      <xdr:colOff>600075</xdr:colOff>
      <xdr:row>3</xdr:row>
      <xdr:rowOff>40776</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602751"/>
        </a:xfrm>
        <a:prstGeom prst="rect">
          <a:avLst/>
        </a:prstGeom>
      </xdr:spPr>
    </xdr:pic>
    <xdr:clientData/>
  </xdr:twoCellAnchor>
  <xdr:twoCellAnchor>
    <xdr:from>
      <xdr:col>1</xdr:col>
      <xdr:colOff>149225</xdr:colOff>
      <xdr:row>85</xdr:row>
      <xdr:rowOff>100012</xdr:rowOff>
    </xdr:from>
    <xdr:to>
      <xdr:col>5</xdr:col>
      <xdr:colOff>631825</xdr:colOff>
      <xdr:row>97</xdr:row>
      <xdr:rowOff>95250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76200</xdr:colOff>
      <xdr:row>22</xdr:row>
      <xdr:rowOff>295275</xdr:rowOff>
    </xdr:from>
    <xdr:to>
      <xdr:col>14</xdr:col>
      <xdr:colOff>57150</xdr:colOff>
      <xdr:row>28</xdr:row>
      <xdr:rowOff>66675</xdr:rowOff>
    </xdr:to>
    <xdr:sp macro="" textlink="">
      <xdr:nvSpPr>
        <xdr:cNvPr id="17" name="TextBox 16"/>
        <xdr:cNvSpPr txBox="1"/>
      </xdr:nvSpPr>
      <xdr:spPr>
        <a:xfrm>
          <a:off x="6991350" y="4810125"/>
          <a:ext cx="371475" cy="9144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14</xdr:col>
      <xdr:colOff>228600</xdr:colOff>
      <xdr:row>34</xdr:row>
      <xdr:rowOff>419099</xdr:rowOff>
    </xdr:from>
    <xdr:to>
      <xdr:col>16</xdr:col>
      <xdr:colOff>47625</xdr:colOff>
      <xdr:row>40</xdr:row>
      <xdr:rowOff>95249</xdr:rowOff>
    </xdr:to>
    <xdr:sp macro="" textlink="">
      <xdr:nvSpPr>
        <xdr:cNvPr id="18" name="TextBox 17"/>
        <xdr:cNvSpPr txBox="1"/>
      </xdr:nvSpPr>
      <xdr:spPr>
        <a:xfrm>
          <a:off x="7534275" y="7219949"/>
          <a:ext cx="371475" cy="145732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85022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850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61222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612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56472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9" name="TextBox 8"/>
        <xdr:cNvSpPr txBox="1"/>
      </xdr:nvSpPr>
      <xdr:spPr>
        <a:xfrm>
          <a:off x="3343274" y="7143750"/>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10" name="TextBox 9"/>
        <xdr:cNvSpPr txBox="1"/>
      </xdr:nvSpPr>
      <xdr:spPr>
        <a:xfrm>
          <a:off x="3333750" y="6038850"/>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 CSR</a:t>
          </a:r>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11" name="TextBox 10"/>
        <xdr:cNvSpPr txBox="1"/>
      </xdr:nvSpPr>
      <xdr:spPr>
        <a:xfrm>
          <a:off x="3362326" y="4933951"/>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CR 95%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12" name="TextBox 11"/>
        <xdr:cNvSpPr txBox="1"/>
      </xdr:nvSpPr>
      <xdr:spPr>
        <a:xfrm>
          <a:off x="3352800" y="3810000"/>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13" name="TextBox 12"/>
        <xdr:cNvSpPr txBox="1"/>
      </xdr:nvSpPr>
      <xdr:spPr>
        <a:xfrm>
          <a:off x="3343276" y="2219326"/>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25977</xdr:colOff>
      <xdr:row>0</xdr:row>
      <xdr:rowOff>0</xdr:rowOff>
    </xdr:from>
    <xdr:to>
      <xdr:col>1</xdr:col>
      <xdr:colOff>167985</xdr:colOff>
      <xdr:row>4</xdr:row>
      <xdr:rowOff>93518</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977" y="0"/>
          <a:ext cx="989733" cy="855518"/>
        </a:xfrm>
        <a:prstGeom prst="rect">
          <a:avLst/>
        </a:prstGeom>
      </xdr:spPr>
    </xdr:pic>
    <xdr:clientData/>
  </xdr:twoCellAnchor>
  <xdr:twoCellAnchor editAs="oneCell">
    <xdr:from>
      <xdr:col>4</xdr:col>
      <xdr:colOff>1619491</xdr:colOff>
      <xdr:row>0</xdr:row>
      <xdr:rowOff>9525</xdr:rowOff>
    </xdr:from>
    <xdr:to>
      <xdr:col>7</xdr:col>
      <xdr:colOff>604404</xdr:colOff>
      <xdr:row>4</xdr:row>
      <xdr:rowOff>2099</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34191" y="9525"/>
          <a:ext cx="1270913" cy="735524"/>
        </a:xfrm>
        <a:prstGeom prst="rect">
          <a:avLst/>
        </a:prstGeom>
      </xdr:spPr>
    </xdr:pic>
    <xdr:clientData/>
  </xdr:twoCellAnchor>
  <xdr:twoCellAnchor>
    <xdr:from>
      <xdr:col>1</xdr:col>
      <xdr:colOff>136072</xdr:colOff>
      <xdr:row>85</xdr:row>
      <xdr:rowOff>63953</xdr:rowOff>
    </xdr:from>
    <xdr:to>
      <xdr:col>5</xdr:col>
      <xdr:colOff>299357</xdr:colOff>
      <xdr:row>97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650875</xdr:colOff>
      <xdr:row>11</xdr:row>
      <xdr:rowOff>0</xdr:rowOff>
    </xdr:from>
    <xdr:to>
      <xdr:col>14</xdr:col>
      <xdr:colOff>55562</xdr:colOff>
      <xdr:row>16</xdr:row>
      <xdr:rowOff>150813</xdr:rowOff>
    </xdr:to>
    <xdr:sp macro="" textlink="">
      <xdr:nvSpPr>
        <xdr:cNvPr id="16" name="TextBox 15"/>
        <xdr:cNvSpPr txBox="1"/>
      </xdr:nvSpPr>
      <xdr:spPr>
        <a:xfrm>
          <a:off x="7572375" y="2595563"/>
          <a:ext cx="349250" cy="11430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xdr:col>
      <xdr:colOff>476250</xdr:colOff>
      <xdr:row>22</xdr:row>
      <xdr:rowOff>238125</xdr:rowOff>
    </xdr:from>
    <xdr:to>
      <xdr:col>14</xdr:col>
      <xdr:colOff>198437</xdr:colOff>
      <xdr:row>34</xdr:row>
      <xdr:rowOff>206375</xdr:rowOff>
    </xdr:to>
    <xdr:sp macro="" textlink="">
      <xdr:nvSpPr>
        <xdr:cNvPr id="17" name="TextBox 16"/>
        <xdr:cNvSpPr txBox="1"/>
      </xdr:nvSpPr>
      <xdr:spPr>
        <a:xfrm>
          <a:off x="7397750" y="4929188"/>
          <a:ext cx="666750" cy="2254250"/>
        </a:xfrm>
        <a:prstGeom prst="rect">
          <a:avLst/>
        </a:prstGeom>
        <a:gradFill>
          <a:gsLst>
            <a:gs pos="33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42333</xdr:rowOff>
    </xdr:from>
    <xdr:to>
      <xdr:col>0</xdr:col>
      <xdr:colOff>973667</xdr:colOff>
      <xdr:row>4</xdr:row>
      <xdr:rowOff>158750</xdr:rowOff>
    </xdr:to>
    <xdr:pic>
      <xdr:nvPicPr>
        <xdr:cNvPr id="3" name="Picture 2"/>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l="1" t="1" r="2705" b="2272"/>
        <a:stretch/>
      </xdr:blipFill>
      <xdr:spPr>
        <a:xfrm>
          <a:off x="0" y="42333"/>
          <a:ext cx="973667" cy="910167"/>
        </a:xfrm>
        <a:prstGeom prst="ellipse">
          <a:avLst/>
        </a:prstGeom>
      </xdr:spPr>
    </xdr:pic>
    <xdr:clientData/>
  </xdr:twoCellAnchor>
  <xdr:twoCellAnchor editAs="oneCell">
    <xdr:from>
      <xdr:col>6</xdr:col>
      <xdr:colOff>500738</xdr:colOff>
      <xdr:row>0</xdr:row>
      <xdr:rowOff>0</xdr:rowOff>
    </xdr:from>
    <xdr:to>
      <xdr:col>7</xdr:col>
      <xdr:colOff>613834</xdr:colOff>
      <xdr:row>3</xdr:row>
      <xdr:rowOff>84320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9488" y="0"/>
          <a:ext cx="1150263" cy="708737"/>
        </a:xfrm>
        <a:prstGeom prst="rect">
          <a:avLst/>
        </a:prstGeom>
      </xdr:spPr>
    </xdr:pic>
    <xdr:clientData/>
  </xdr:twoCellAnchor>
  <xdr:twoCellAnchor>
    <xdr:from>
      <xdr:col>9</xdr:col>
      <xdr:colOff>14715</xdr:colOff>
      <xdr:row>2</xdr:row>
      <xdr:rowOff>70827</xdr:rowOff>
    </xdr:from>
    <xdr:to>
      <xdr:col>15</xdr:col>
      <xdr:colOff>386189</xdr:colOff>
      <xdr:row>11</xdr:row>
      <xdr:rowOff>246603</xdr:rowOff>
    </xdr:to>
    <xdr:sp macro="" textlink="">
      <xdr:nvSpPr>
        <xdr:cNvPr id="5" name="Left Arrow 4"/>
        <xdr:cNvSpPr/>
      </xdr:nvSpPr>
      <xdr:spPr>
        <a:xfrm rot="898898">
          <a:off x="6929865" y="451827"/>
          <a:ext cx="3419474" cy="19188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Direction:</a:t>
          </a:r>
        </a:p>
        <a:p>
          <a:pPr algn="l"/>
          <a:r>
            <a:rPr lang="en-US" sz="1100" baseline="0"/>
            <a:t>         Fill-in the blank cells (color white)</a:t>
          </a:r>
        </a:p>
        <a:p>
          <a:pPr algn="l"/>
          <a:r>
            <a:rPr lang="en-US" sz="1100" baseline="0"/>
            <a:t>Note: </a:t>
          </a:r>
          <a:r>
            <a:rPr lang="en-US" sz="1100" baseline="0">
              <a:solidFill>
                <a:schemeClr val="lt1"/>
              </a:solidFill>
              <a:effectLst/>
              <a:latin typeface="+mn-lt"/>
              <a:ea typeface="+mn-ea"/>
              <a:cs typeface="+mn-cs"/>
            </a:rPr>
            <a:t>Before using this e-tool , e</a:t>
          </a:r>
          <a:r>
            <a:rPr lang="en-US" sz="1100" baseline="0"/>
            <a:t>nable the macro and update/change the entries by clicking the Maintenance Menu below.  </a:t>
          </a:r>
          <a:endParaRPr lang="en-US" sz="1100"/>
        </a:p>
      </xdr:txBody>
    </xdr:sp>
    <xdr:clientData fPrintsWithSheet="0"/>
  </xdr:twoCellAnchor>
  <xdr:twoCellAnchor>
    <xdr:from>
      <xdr:col>5</xdr:col>
      <xdr:colOff>285751</xdr:colOff>
      <xdr:row>47</xdr:row>
      <xdr:rowOff>74084</xdr:rowOff>
    </xdr:from>
    <xdr:to>
      <xdr:col>6</xdr:col>
      <xdr:colOff>857251</xdr:colOff>
      <xdr:row>49</xdr:row>
      <xdr:rowOff>127000</xdr:rowOff>
    </xdr:to>
    <xdr:sp macro="" textlink="">
      <xdr:nvSpPr>
        <xdr:cNvPr id="6" name="Rounded Rectangle 5">
          <a:hlinkClick xmlns:r="http://schemas.openxmlformats.org/officeDocument/2006/relationships" r:id="rId4"/>
        </xdr:cNvPr>
        <xdr:cNvSpPr/>
      </xdr:nvSpPr>
      <xdr:spPr>
        <a:xfrm>
          <a:off x="4138084" y="8212667"/>
          <a:ext cx="1957917" cy="58208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click here to input your school profile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3" name="Straight Connector 2"/>
        <xdr:cNvCxnSpPr/>
      </xdr:nvCxnSpPr>
      <xdr:spPr>
        <a:xfrm>
          <a:off x="876300" y="203739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4" name="Straight Connector 3"/>
        <xdr:cNvCxnSpPr/>
      </xdr:nvCxnSpPr>
      <xdr:spPr>
        <a:xfrm>
          <a:off x="3438525" y="203739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5" name="Straight Connector 4"/>
        <xdr:cNvCxnSpPr/>
      </xdr:nvCxnSpPr>
      <xdr:spPr>
        <a:xfrm>
          <a:off x="828675" y="211359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6" name="Straight Connector 5"/>
        <xdr:cNvCxnSpPr/>
      </xdr:nvCxnSpPr>
      <xdr:spPr>
        <a:xfrm>
          <a:off x="3390900" y="211359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7" name="Straight Connector 6"/>
        <xdr:cNvCxnSpPr/>
      </xdr:nvCxnSpPr>
      <xdr:spPr>
        <a:xfrm>
          <a:off x="1971675" y="220884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9" name="Left Arrow 8">
          <a:hlinkClick xmlns:r="http://schemas.openxmlformats.org/officeDocument/2006/relationships" r:id="rId2"/>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10" name="TextBox 9"/>
        <xdr:cNvSpPr txBox="1"/>
      </xdr:nvSpPr>
      <xdr:spPr>
        <a:xfrm>
          <a:off x="3339550" y="17654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11" name="TextBox 10"/>
        <xdr:cNvSpPr txBox="1"/>
      </xdr:nvSpPr>
      <xdr:spPr>
        <a:xfrm>
          <a:off x="3347831" y="33072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2" name="TextBox 11"/>
        <xdr:cNvSpPr txBox="1"/>
      </xdr:nvSpPr>
      <xdr:spPr>
        <a:xfrm>
          <a:off x="3380961" y="44949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3" name="TextBox 12"/>
        <xdr:cNvSpPr txBox="1"/>
      </xdr:nvSpPr>
      <xdr:spPr>
        <a:xfrm>
          <a:off x="3364396" y="55468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4" name="TextBox 13"/>
        <xdr:cNvSpPr txBox="1"/>
      </xdr:nvSpPr>
      <xdr:spPr>
        <a:xfrm>
          <a:off x="3347832" y="66733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43295</xdr:colOff>
      <xdr:row>0</xdr:row>
      <xdr:rowOff>0</xdr:rowOff>
    </xdr:from>
    <xdr:to>
      <xdr:col>1</xdr:col>
      <xdr:colOff>185303</xdr:colOff>
      <xdr:row>4</xdr:row>
      <xdr:rowOff>148936</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295" y="0"/>
          <a:ext cx="990599" cy="876300"/>
        </a:xfrm>
        <a:prstGeom prst="rect">
          <a:avLst/>
        </a:prstGeom>
      </xdr:spPr>
    </xdr:pic>
    <xdr:clientData/>
  </xdr:twoCellAnchor>
  <xdr:twoCellAnchor editAs="oneCell">
    <xdr:from>
      <xdr:col>5</xdr:col>
      <xdr:colOff>8900</xdr:colOff>
      <xdr:row>0</xdr:row>
      <xdr:rowOff>9525</xdr:rowOff>
    </xdr:from>
    <xdr:to>
      <xdr:col>7</xdr:col>
      <xdr:colOff>621722</xdr:colOff>
      <xdr:row>4</xdr:row>
      <xdr:rowOff>5562</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44582" y="9525"/>
          <a:ext cx="1270913" cy="723401"/>
        </a:xfrm>
        <a:prstGeom prst="rect">
          <a:avLst/>
        </a:prstGeom>
      </xdr:spPr>
    </xdr:pic>
    <xdr:clientData/>
  </xdr:twoCellAnchor>
  <xdr:twoCellAnchor>
    <xdr:from>
      <xdr:col>13</xdr:col>
      <xdr:colOff>17318</xdr:colOff>
      <xdr:row>5</xdr:row>
      <xdr:rowOff>173182</xdr:rowOff>
    </xdr:from>
    <xdr:to>
      <xdr:col>16</xdr:col>
      <xdr:colOff>285750</xdr:colOff>
      <xdr:row>40</xdr:row>
      <xdr:rowOff>51955</xdr:rowOff>
    </xdr:to>
    <xdr:sp macro="" textlink="">
      <xdr:nvSpPr>
        <xdr:cNvPr id="2" name="TextBox 1"/>
        <xdr:cNvSpPr txBox="1"/>
      </xdr:nvSpPr>
      <xdr:spPr>
        <a:xfrm>
          <a:off x="7827818" y="1108364"/>
          <a:ext cx="935182" cy="7516091"/>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6406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6406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4026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4026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3551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9" name="TextBox 8"/>
        <xdr:cNvSpPr txBox="1"/>
      </xdr:nvSpPr>
      <xdr:spPr>
        <a:xfrm>
          <a:off x="3339550" y="20321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10" name="TextBox 9"/>
        <xdr:cNvSpPr txBox="1"/>
      </xdr:nvSpPr>
      <xdr:spPr>
        <a:xfrm>
          <a:off x="3347831" y="35739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11" name="TextBox 10"/>
        <xdr:cNvSpPr txBox="1"/>
      </xdr:nvSpPr>
      <xdr:spPr>
        <a:xfrm>
          <a:off x="3380961" y="47616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12" name="TextBox 11"/>
        <xdr:cNvSpPr txBox="1"/>
      </xdr:nvSpPr>
      <xdr:spPr>
        <a:xfrm>
          <a:off x="3364396" y="58135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13" name="TextBox 12"/>
        <xdr:cNvSpPr txBox="1"/>
      </xdr:nvSpPr>
      <xdr:spPr>
        <a:xfrm>
          <a:off x="3347832" y="69400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43295</xdr:colOff>
      <xdr:row>0</xdr:row>
      <xdr:rowOff>0</xdr:rowOff>
    </xdr:from>
    <xdr:to>
      <xdr:col>1</xdr:col>
      <xdr:colOff>185303</xdr:colOff>
      <xdr:row>4</xdr:row>
      <xdr:rowOff>110836</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295" y="0"/>
          <a:ext cx="989733" cy="872836"/>
        </a:xfrm>
        <a:prstGeom prst="rect">
          <a:avLst/>
        </a:prstGeom>
      </xdr:spPr>
    </xdr:pic>
    <xdr:clientData/>
  </xdr:twoCellAnchor>
  <xdr:twoCellAnchor editAs="oneCell">
    <xdr:from>
      <xdr:col>5</xdr:col>
      <xdr:colOff>8900</xdr:colOff>
      <xdr:row>0</xdr:row>
      <xdr:rowOff>9525</xdr:rowOff>
    </xdr:from>
    <xdr:to>
      <xdr:col>7</xdr:col>
      <xdr:colOff>621722</xdr:colOff>
      <xdr:row>3</xdr:row>
      <xdr:rowOff>157962</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2375" y="9525"/>
          <a:ext cx="1270047" cy="719937"/>
        </a:xfrm>
        <a:prstGeom prst="rect">
          <a:avLst/>
        </a:prstGeom>
      </xdr:spPr>
    </xdr:pic>
    <xdr:clientData/>
  </xdr:twoCellAnchor>
  <xdr:twoCellAnchor>
    <xdr:from>
      <xdr:col>1</xdr:col>
      <xdr:colOff>190500</xdr:colOff>
      <xdr:row>85</xdr:row>
      <xdr:rowOff>149678</xdr:rowOff>
    </xdr:from>
    <xdr:to>
      <xdr:col>5</xdr:col>
      <xdr:colOff>272143</xdr:colOff>
      <xdr:row>97</xdr:row>
      <xdr:rowOff>112938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129886</xdr:colOff>
      <xdr:row>10</xdr:row>
      <xdr:rowOff>294409</xdr:rowOff>
    </xdr:from>
    <xdr:to>
      <xdr:col>17</xdr:col>
      <xdr:colOff>389660</xdr:colOff>
      <xdr:row>18</xdr:row>
      <xdr:rowOff>147205</xdr:rowOff>
    </xdr:to>
    <xdr:sp macro="" textlink="">
      <xdr:nvSpPr>
        <xdr:cNvPr id="17" name="TextBox 16"/>
        <xdr:cNvSpPr txBox="1"/>
      </xdr:nvSpPr>
      <xdr:spPr>
        <a:xfrm>
          <a:off x="8087591" y="2286000"/>
          <a:ext cx="1203614" cy="1593273"/>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28575</xdr:colOff>
      <xdr:row>102</xdr:row>
      <xdr:rowOff>38100</xdr:rowOff>
    </xdr:from>
    <xdr:to>
      <xdr:col>2</xdr:col>
      <xdr:colOff>800100</xdr:colOff>
      <xdr:row>102</xdr:row>
      <xdr:rowOff>38100</xdr:rowOff>
    </xdr:to>
    <xdr:cxnSp macro="">
      <xdr:nvCxnSpPr>
        <xdr:cNvPr id="2" name="Straight Connector 1"/>
        <xdr:cNvCxnSpPr/>
      </xdr:nvCxnSpPr>
      <xdr:spPr>
        <a:xfrm>
          <a:off x="876300" y="206406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102</xdr:row>
      <xdr:rowOff>38100</xdr:rowOff>
    </xdr:from>
    <xdr:to>
      <xdr:col>5</xdr:col>
      <xdr:colOff>457200</xdr:colOff>
      <xdr:row>102</xdr:row>
      <xdr:rowOff>38100</xdr:rowOff>
    </xdr:to>
    <xdr:cxnSp macro="">
      <xdr:nvCxnSpPr>
        <xdr:cNvPr id="3" name="Straight Connector 2"/>
        <xdr:cNvCxnSpPr/>
      </xdr:nvCxnSpPr>
      <xdr:spPr>
        <a:xfrm>
          <a:off x="3438525" y="206406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106</xdr:row>
      <xdr:rowOff>38100</xdr:rowOff>
    </xdr:from>
    <xdr:to>
      <xdr:col>2</xdr:col>
      <xdr:colOff>752475</xdr:colOff>
      <xdr:row>106</xdr:row>
      <xdr:rowOff>38100</xdr:rowOff>
    </xdr:to>
    <xdr:cxnSp macro="">
      <xdr:nvCxnSpPr>
        <xdr:cNvPr id="4" name="Straight Connector 3"/>
        <xdr:cNvCxnSpPr/>
      </xdr:nvCxnSpPr>
      <xdr:spPr>
        <a:xfrm>
          <a:off x="828675" y="214026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106</xdr:row>
      <xdr:rowOff>38100</xdr:rowOff>
    </xdr:from>
    <xdr:to>
      <xdr:col>5</xdr:col>
      <xdr:colOff>409575</xdr:colOff>
      <xdr:row>106</xdr:row>
      <xdr:rowOff>38100</xdr:rowOff>
    </xdr:to>
    <xdr:cxnSp macro="">
      <xdr:nvCxnSpPr>
        <xdr:cNvPr id="5" name="Straight Connector 4"/>
        <xdr:cNvCxnSpPr/>
      </xdr:nvCxnSpPr>
      <xdr:spPr>
        <a:xfrm>
          <a:off x="3390900" y="214026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111</xdr:row>
      <xdr:rowOff>38100</xdr:rowOff>
    </xdr:from>
    <xdr:to>
      <xdr:col>4</xdr:col>
      <xdr:colOff>1076325</xdr:colOff>
      <xdr:row>111</xdr:row>
      <xdr:rowOff>38100</xdr:rowOff>
    </xdr:to>
    <xdr:cxnSp macro="">
      <xdr:nvCxnSpPr>
        <xdr:cNvPr id="6" name="Straight Connector 5"/>
        <xdr:cNvCxnSpPr/>
      </xdr:nvCxnSpPr>
      <xdr:spPr>
        <a:xfrm>
          <a:off x="1971675" y="223551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9" name="TextBox 8"/>
        <xdr:cNvSpPr txBox="1"/>
      </xdr:nvSpPr>
      <xdr:spPr>
        <a:xfrm>
          <a:off x="3339550" y="20321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10" name="TextBox 9"/>
        <xdr:cNvSpPr txBox="1"/>
      </xdr:nvSpPr>
      <xdr:spPr>
        <a:xfrm>
          <a:off x="3347831" y="35739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33132</xdr:colOff>
      <xdr:row>35</xdr:row>
      <xdr:rowOff>24850</xdr:rowOff>
    </xdr:from>
    <xdr:to>
      <xdr:col>4</xdr:col>
      <xdr:colOff>1595233</xdr:colOff>
      <xdr:row>40</xdr:row>
      <xdr:rowOff>298175</xdr:rowOff>
    </xdr:to>
    <xdr:sp macro="" textlink="">
      <xdr:nvSpPr>
        <xdr:cNvPr id="13" name="TextBox 12"/>
        <xdr:cNvSpPr txBox="1"/>
      </xdr:nvSpPr>
      <xdr:spPr>
        <a:xfrm>
          <a:off x="3347832" y="69400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a:t>
          </a:r>
        </a:p>
        <a:p>
          <a:r>
            <a:rPr lang="en-US" sz="800" baseline="0"/>
            <a:t>Secondary- Baseline 48%</a:t>
          </a:r>
        </a:p>
        <a:p>
          <a:r>
            <a:rPr lang="en-US" sz="800" baseline="0"/>
            <a:t>1-Marginal: At least 7% Inc.</a:t>
          </a:r>
        </a:p>
        <a:p>
          <a:r>
            <a:rPr lang="en-US" sz="800" baseline="0"/>
            <a:t>2-Average: At least 8% Inc.</a:t>
          </a:r>
        </a:p>
        <a:p>
          <a:r>
            <a:rPr lang="en-US" sz="800" baseline="0"/>
            <a:t>3-High: With 10% Inc. or 75%</a:t>
          </a:r>
        </a:p>
        <a:p>
          <a:r>
            <a:rPr lang="en-US" sz="800" baseline="0"/>
            <a:t>Option 2</a:t>
          </a:r>
        </a:p>
        <a:p>
          <a:r>
            <a:rPr lang="en-US" sz="800"/>
            <a:t>1-Marginal: 26-50% </a:t>
          </a:r>
        </a:p>
        <a:p>
          <a:r>
            <a:rPr lang="en-US" sz="800"/>
            <a:t>2-Average: 51-75%</a:t>
          </a:r>
          <a:r>
            <a:rPr lang="en-US" sz="800" baseline="0"/>
            <a:t> </a:t>
          </a:r>
        </a:p>
        <a:p>
          <a:r>
            <a:rPr lang="en-US" sz="800" baseline="0"/>
            <a:t>3-High: 76-100% </a:t>
          </a:r>
          <a:endParaRPr lang="en-US" sz="800"/>
        </a:p>
      </xdr:txBody>
    </xdr:sp>
    <xdr:clientData/>
  </xdr:twoCellAnchor>
  <xdr:twoCellAnchor editAs="oneCell">
    <xdr:from>
      <xdr:col>0</xdr:col>
      <xdr:colOff>43295</xdr:colOff>
      <xdr:row>0</xdr:row>
      <xdr:rowOff>0</xdr:rowOff>
    </xdr:from>
    <xdr:to>
      <xdr:col>1</xdr:col>
      <xdr:colOff>185303</xdr:colOff>
      <xdr:row>4</xdr:row>
      <xdr:rowOff>40986</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295" y="0"/>
          <a:ext cx="989733" cy="834736"/>
        </a:xfrm>
        <a:prstGeom prst="rect">
          <a:avLst/>
        </a:prstGeom>
      </xdr:spPr>
    </xdr:pic>
    <xdr:clientData/>
  </xdr:twoCellAnchor>
  <xdr:twoCellAnchor editAs="oneCell">
    <xdr:from>
      <xdr:col>5</xdr:col>
      <xdr:colOff>8900</xdr:colOff>
      <xdr:row>0</xdr:row>
      <xdr:rowOff>9525</xdr:rowOff>
    </xdr:from>
    <xdr:to>
      <xdr:col>7</xdr:col>
      <xdr:colOff>66096</xdr:colOff>
      <xdr:row>3</xdr:row>
      <xdr:rowOff>107162</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2375" y="9525"/>
          <a:ext cx="1270047" cy="700887"/>
        </a:xfrm>
        <a:prstGeom prst="rect">
          <a:avLst/>
        </a:prstGeom>
      </xdr:spPr>
    </xdr:pic>
    <xdr:clientData/>
  </xdr:twoCellAnchor>
  <xdr:twoCellAnchor>
    <xdr:from>
      <xdr:col>1</xdr:col>
      <xdr:colOff>221116</xdr:colOff>
      <xdr:row>81</xdr:row>
      <xdr:rowOff>162605</xdr:rowOff>
    </xdr:from>
    <xdr:to>
      <xdr:col>5</xdr:col>
      <xdr:colOff>390071</xdr:colOff>
      <xdr:row>93</xdr:row>
      <xdr:rowOff>57830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150813</xdr:colOff>
      <xdr:row>35</xdr:row>
      <xdr:rowOff>380999</xdr:rowOff>
    </xdr:from>
    <xdr:to>
      <xdr:col>16</xdr:col>
      <xdr:colOff>95250</xdr:colOff>
      <xdr:row>41</xdr:row>
      <xdr:rowOff>79375</xdr:rowOff>
    </xdr:to>
    <xdr:sp macro="" textlink="">
      <xdr:nvSpPr>
        <xdr:cNvPr id="16" name="TextBox 15"/>
        <xdr:cNvSpPr txBox="1"/>
      </xdr:nvSpPr>
      <xdr:spPr>
        <a:xfrm>
          <a:off x="8382001" y="6111874"/>
          <a:ext cx="444499" cy="1484314"/>
        </a:xfrm>
        <a:prstGeom prst="rect">
          <a:avLst/>
        </a:prstGeom>
        <a:solidFill>
          <a:schemeClr val="bg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12</xdr:col>
      <xdr:colOff>738187</xdr:colOff>
      <xdr:row>66</xdr:row>
      <xdr:rowOff>269875</xdr:rowOff>
    </xdr:from>
    <xdr:to>
      <xdr:col>16</xdr:col>
      <xdr:colOff>444500</xdr:colOff>
      <xdr:row>71</xdr:row>
      <xdr:rowOff>127000</xdr:rowOff>
    </xdr:to>
    <xdr:sp macro="" textlink="">
      <xdr:nvSpPr>
        <xdr:cNvPr id="18" name="TextBox 17"/>
        <xdr:cNvSpPr txBox="1"/>
      </xdr:nvSpPr>
      <xdr:spPr>
        <a:xfrm>
          <a:off x="7810500" y="13692188"/>
          <a:ext cx="976313" cy="936625"/>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37893</xdr:colOff>
      <xdr:row>23</xdr:row>
      <xdr:rowOff>73507</xdr:rowOff>
    </xdr:from>
    <xdr:to>
      <xdr:col>4</xdr:col>
      <xdr:colOff>1599993</xdr:colOff>
      <xdr:row>28</xdr:row>
      <xdr:rowOff>94282</xdr:rowOff>
    </xdr:to>
    <xdr:sp macro="" textlink="">
      <xdr:nvSpPr>
        <xdr:cNvPr id="19" name="TextBox 18"/>
        <xdr:cNvSpPr txBox="1"/>
      </xdr:nvSpPr>
      <xdr:spPr>
        <a:xfrm>
          <a:off x="3506581" y="4709007"/>
          <a:ext cx="1562100" cy="92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Repetition rate or less than 2%</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3" name="Straight Connector 2"/>
        <xdr:cNvCxnSpPr/>
      </xdr:nvCxnSpPr>
      <xdr:spPr>
        <a:xfrm>
          <a:off x="876300" y="2036445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4" name="Straight Connector 3"/>
        <xdr:cNvCxnSpPr/>
      </xdr:nvCxnSpPr>
      <xdr:spPr>
        <a:xfrm>
          <a:off x="3438525" y="203644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5" name="Straight Connector 4"/>
        <xdr:cNvCxnSpPr/>
      </xdr:nvCxnSpPr>
      <xdr:spPr>
        <a:xfrm>
          <a:off x="828675" y="2112645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6" name="Straight Connector 5"/>
        <xdr:cNvCxnSpPr/>
      </xdr:nvCxnSpPr>
      <xdr:spPr>
        <a:xfrm>
          <a:off x="3390900" y="211264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7" name="Straight Connector 6"/>
        <xdr:cNvCxnSpPr/>
      </xdr:nvCxnSpPr>
      <xdr:spPr>
        <a:xfrm>
          <a:off x="1971675" y="220789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9" name="Left Arrow 8">
          <a:hlinkClick xmlns:r="http://schemas.openxmlformats.org/officeDocument/2006/relationships" r:id="rId2"/>
        </xdr:cNvPr>
        <xdr:cNvSpPr/>
      </xdr:nvSpPr>
      <xdr:spPr>
        <a:xfrm>
          <a:off x="6588401"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10" name="TextBox 9"/>
        <xdr:cNvSpPr txBox="1"/>
      </xdr:nvSpPr>
      <xdr:spPr>
        <a:xfrm>
          <a:off x="3343274" y="6657975"/>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11" name="TextBox 10"/>
        <xdr:cNvSpPr txBox="1"/>
      </xdr:nvSpPr>
      <xdr:spPr>
        <a:xfrm>
          <a:off x="3333750" y="5553075"/>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12" name="TextBox 11"/>
        <xdr:cNvSpPr txBox="1"/>
      </xdr:nvSpPr>
      <xdr:spPr>
        <a:xfrm>
          <a:off x="3362326" y="4448176"/>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13" name="TextBox 12"/>
        <xdr:cNvSpPr txBox="1"/>
      </xdr:nvSpPr>
      <xdr:spPr>
        <a:xfrm>
          <a:off x="3352800" y="3324225"/>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14" name="TextBox 13"/>
        <xdr:cNvSpPr txBox="1"/>
      </xdr:nvSpPr>
      <xdr:spPr>
        <a:xfrm>
          <a:off x="3343276" y="1733551"/>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34636</xdr:colOff>
      <xdr:row>0</xdr:row>
      <xdr:rowOff>0</xdr:rowOff>
    </xdr:from>
    <xdr:to>
      <xdr:col>1</xdr:col>
      <xdr:colOff>176644</xdr:colOff>
      <xdr:row>4</xdr:row>
      <xdr:rowOff>304800</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636" y="0"/>
          <a:ext cx="990599" cy="876300"/>
        </a:xfrm>
        <a:prstGeom prst="rect">
          <a:avLst/>
        </a:prstGeom>
      </xdr:spPr>
    </xdr:pic>
    <xdr:clientData/>
  </xdr:twoCellAnchor>
  <xdr:twoCellAnchor editAs="oneCell">
    <xdr:from>
      <xdr:col>4</xdr:col>
      <xdr:colOff>1628150</xdr:colOff>
      <xdr:row>0</xdr:row>
      <xdr:rowOff>9525</xdr:rowOff>
    </xdr:from>
    <xdr:to>
      <xdr:col>7</xdr:col>
      <xdr:colOff>604404</xdr:colOff>
      <xdr:row>4</xdr:row>
      <xdr:rowOff>161426</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5923" y="9525"/>
          <a:ext cx="1270913" cy="723401"/>
        </a:xfrm>
        <a:prstGeom prst="rect">
          <a:avLst/>
        </a:prstGeom>
      </xdr:spPr>
    </xdr:pic>
    <xdr:clientData/>
  </xdr:twoCellAnchor>
  <xdr:twoCellAnchor>
    <xdr:from>
      <xdr:col>13</xdr:col>
      <xdr:colOff>53946</xdr:colOff>
      <xdr:row>10</xdr:row>
      <xdr:rowOff>197070</xdr:rowOff>
    </xdr:from>
    <xdr:to>
      <xdr:col>16</xdr:col>
      <xdr:colOff>379280</xdr:colOff>
      <xdr:row>34</xdr:row>
      <xdr:rowOff>344274</xdr:rowOff>
    </xdr:to>
    <xdr:sp macro="" textlink="">
      <xdr:nvSpPr>
        <xdr:cNvPr id="2" name="TextBox 1"/>
        <xdr:cNvSpPr txBox="1"/>
      </xdr:nvSpPr>
      <xdr:spPr>
        <a:xfrm>
          <a:off x="8068084" y="2408622"/>
          <a:ext cx="1518696" cy="4931600"/>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 name="Straight Connector 1"/>
        <xdr:cNvCxnSpPr/>
      </xdr:nvCxnSpPr>
      <xdr:spPr>
        <a:xfrm>
          <a:off x="876300" y="2085022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 name="Straight Connector 2"/>
        <xdr:cNvCxnSpPr/>
      </xdr:nvCxnSpPr>
      <xdr:spPr>
        <a:xfrm>
          <a:off x="3438525" y="20850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4" name="Straight Connector 3"/>
        <xdr:cNvCxnSpPr/>
      </xdr:nvCxnSpPr>
      <xdr:spPr>
        <a:xfrm>
          <a:off x="828675" y="2161222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5" name="Straight Connector 4"/>
        <xdr:cNvCxnSpPr/>
      </xdr:nvCxnSpPr>
      <xdr:spPr>
        <a:xfrm>
          <a:off x="3390900" y="21612225"/>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6" name="Straight Connector 5"/>
        <xdr:cNvCxnSpPr/>
      </xdr:nvCxnSpPr>
      <xdr:spPr>
        <a:xfrm>
          <a:off x="1971675" y="2256472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12</xdr:col>
      <xdr:colOff>244337</xdr:colOff>
      <xdr:row>2</xdr:row>
      <xdr:rowOff>84600</xdr:rowOff>
    </xdr:to>
    <xdr:sp macro="" textlink="">
      <xdr:nvSpPr>
        <xdr:cNvPr id="8" name="Left Arrow 7">
          <a:hlinkClick xmlns:r="http://schemas.openxmlformats.org/officeDocument/2006/relationships" r:id="rId1"/>
        </xdr:cNvPr>
        <xdr:cNvSpPr/>
      </xdr:nvSpPr>
      <xdr:spPr>
        <a:xfrm>
          <a:off x="6588401"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9" name="TextBox 8"/>
        <xdr:cNvSpPr txBox="1"/>
      </xdr:nvSpPr>
      <xdr:spPr>
        <a:xfrm>
          <a:off x="3343274" y="7143750"/>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10" name="TextBox 9"/>
        <xdr:cNvSpPr txBox="1"/>
      </xdr:nvSpPr>
      <xdr:spPr>
        <a:xfrm>
          <a:off x="3333750" y="6038850"/>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11" name="TextBox 10"/>
        <xdr:cNvSpPr txBox="1"/>
      </xdr:nvSpPr>
      <xdr:spPr>
        <a:xfrm>
          <a:off x="3362326" y="4933951"/>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12" name="TextBox 11"/>
        <xdr:cNvSpPr txBox="1"/>
      </xdr:nvSpPr>
      <xdr:spPr>
        <a:xfrm>
          <a:off x="3352800" y="3810000"/>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13" name="TextBox 12"/>
        <xdr:cNvSpPr txBox="1"/>
      </xdr:nvSpPr>
      <xdr:spPr>
        <a:xfrm>
          <a:off x="3343276" y="2219326"/>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34636</xdr:colOff>
      <xdr:row>0</xdr:row>
      <xdr:rowOff>0</xdr:rowOff>
    </xdr:from>
    <xdr:to>
      <xdr:col>1</xdr:col>
      <xdr:colOff>176644</xdr:colOff>
      <xdr:row>4</xdr:row>
      <xdr:rowOff>0</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36" y="0"/>
          <a:ext cx="989733" cy="685800"/>
        </a:xfrm>
        <a:prstGeom prst="rect">
          <a:avLst/>
        </a:prstGeom>
      </xdr:spPr>
    </xdr:pic>
    <xdr:clientData/>
  </xdr:twoCellAnchor>
  <xdr:twoCellAnchor editAs="oneCell">
    <xdr:from>
      <xdr:col>4</xdr:col>
      <xdr:colOff>1628150</xdr:colOff>
      <xdr:row>0</xdr:row>
      <xdr:rowOff>9525</xdr:rowOff>
    </xdr:from>
    <xdr:to>
      <xdr:col>7</xdr:col>
      <xdr:colOff>604404</xdr:colOff>
      <xdr:row>3</xdr:row>
      <xdr:rowOff>2676</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42850" y="9525"/>
          <a:ext cx="1271779" cy="564651"/>
        </a:xfrm>
        <a:prstGeom prst="rect">
          <a:avLst/>
        </a:prstGeom>
      </xdr:spPr>
    </xdr:pic>
    <xdr:clientData/>
  </xdr:twoCellAnchor>
  <xdr:twoCellAnchor>
    <xdr:from>
      <xdr:col>1</xdr:col>
      <xdr:colOff>47625</xdr:colOff>
      <xdr:row>85</xdr:row>
      <xdr:rowOff>142875</xdr:rowOff>
    </xdr:from>
    <xdr:to>
      <xdr:col>5</xdr:col>
      <xdr:colOff>301625</xdr:colOff>
      <xdr:row>98</xdr:row>
      <xdr:rowOff>79375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796636</xdr:colOff>
      <xdr:row>12</xdr:row>
      <xdr:rowOff>17318</xdr:rowOff>
    </xdr:from>
    <xdr:to>
      <xdr:col>15</xdr:col>
      <xdr:colOff>173182</xdr:colOff>
      <xdr:row>40</xdr:row>
      <xdr:rowOff>147204</xdr:rowOff>
    </xdr:to>
    <xdr:sp macro="" textlink="">
      <xdr:nvSpPr>
        <xdr:cNvPr id="16" name="TextBox 15"/>
        <xdr:cNvSpPr txBox="1"/>
      </xdr:nvSpPr>
      <xdr:spPr>
        <a:xfrm>
          <a:off x="7819159" y="2615045"/>
          <a:ext cx="1030432" cy="6338454"/>
        </a:xfrm>
        <a:prstGeom prst="rect">
          <a:avLst/>
        </a:prstGeom>
        <a:solidFill>
          <a:schemeClr val="bg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bg2">
                <a:lumMod val="75000"/>
              </a:schemeClr>
            </a:solidFill>
          </a:endParaRPr>
        </a:p>
      </xdr:txBody>
    </xdr:sp>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11</xdr:row>
          <xdr:rowOff>742950</xdr:rowOff>
        </xdr:from>
        <xdr:to>
          <xdr:col>8</xdr:col>
          <xdr:colOff>542925</xdr:colOff>
          <xdr:row>11</xdr:row>
          <xdr:rowOff>1009650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xdr:row>
          <xdr:rowOff>742950</xdr:rowOff>
        </xdr:from>
        <xdr:to>
          <xdr:col>13</xdr:col>
          <xdr:colOff>523875</xdr:colOff>
          <xdr:row>11</xdr:row>
          <xdr:rowOff>1009650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11</xdr:row>
          <xdr:rowOff>733425</xdr:rowOff>
        </xdr:from>
        <xdr:to>
          <xdr:col>18</xdr:col>
          <xdr:colOff>485775</xdr:colOff>
          <xdr:row>11</xdr:row>
          <xdr:rowOff>1000125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13</xdr:row>
          <xdr:rowOff>685800</xdr:rowOff>
        </xdr:from>
        <xdr:to>
          <xdr:col>8</xdr:col>
          <xdr:colOff>542925</xdr:colOff>
          <xdr:row>13</xdr:row>
          <xdr:rowOff>952500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13</xdr:row>
          <xdr:rowOff>676275</xdr:rowOff>
        </xdr:from>
        <xdr:to>
          <xdr:col>13</xdr:col>
          <xdr:colOff>533400</xdr:colOff>
          <xdr:row>13</xdr:row>
          <xdr:rowOff>952500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13</xdr:row>
          <xdr:rowOff>666750</xdr:rowOff>
        </xdr:from>
        <xdr:to>
          <xdr:col>18</xdr:col>
          <xdr:colOff>504825</xdr:colOff>
          <xdr:row>13</xdr:row>
          <xdr:rowOff>942975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15</xdr:row>
          <xdr:rowOff>866775</xdr:rowOff>
        </xdr:from>
        <xdr:to>
          <xdr:col>8</xdr:col>
          <xdr:colOff>533400</xdr:colOff>
          <xdr:row>15</xdr:row>
          <xdr:rowOff>1133475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15</xdr:row>
          <xdr:rowOff>876300</xdr:rowOff>
        </xdr:from>
        <xdr:to>
          <xdr:col>13</xdr:col>
          <xdr:colOff>523875</xdr:colOff>
          <xdr:row>15</xdr:row>
          <xdr:rowOff>1143000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15</xdr:row>
          <xdr:rowOff>866775</xdr:rowOff>
        </xdr:from>
        <xdr:to>
          <xdr:col>18</xdr:col>
          <xdr:colOff>495300</xdr:colOff>
          <xdr:row>15</xdr:row>
          <xdr:rowOff>1133475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17</xdr:row>
          <xdr:rowOff>1066800</xdr:rowOff>
        </xdr:from>
        <xdr:to>
          <xdr:col>8</xdr:col>
          <xdr:colOff>542925</xdr:colOff>
          <xdr:row>17</xdr:row>
          <xdr:rowOff>1333500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17</xdr:row>
          <xdr:rowOff>1047750</xdr:rowOff>
        </xdr:from>
        <xdr:to>
          <xdr:col>13</xdr:col>
          <xdr:colOff>533400</xdr:colOff>
          <xdr:row>17</xdr:row>
          <xdr:rowOff>1323975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17</xdr:row>
          <xdr:rowOff>1066800</xdr:rowOff>
        </xdr:from>
        <xdr:to>
          <xdr:col>18</xdr:col>
          <xdr:colOff>514350</xdr:colOff>
          <xdr:row>17</xdr:row>
          <xdr:rowOff>1333500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19</xdr:row>
          <xdr:rowOff>914400</xdr:rowOff>
        </xdr:from>
        <xdr:to>
          <xdr:col>8</xdr:col>
          <xdr:colOff>514350</xdr:colOff>
          <xdr:row>19</xdr:row>
          <xdr:rowOff>1190625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914400</xdr:rowOff>
        </xdr:from>
        <xdr:to>
          <xdr:col>13</xdr:col>
          <xdr:colOff>533400</xdr:colOff>
          <xdr:row>19</xdr:row>
          <xdr:rowOff>1190625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19</xdr:row>
          <xdr:rowOff>914400</xdr:rowOff>
        </xdr:from>
        <xdr:to>
          <xdr:col>18</xdr:col>
          <xdr:colOff>514350</xdr:colOff>
          <xdr:row>19</xdr:row>
          <xdr:rowOff>1190625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1514475</xdr:rowOff>
        </xdr:from>
        <xdr:to>
          <xdr:col>8</xdr:col>
          <xdr:colOff>542925</xdr:colOff>
          <xdr:row>22</xdr:row>
          <xdr:rowOff>1781175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1514475</xdr:rowOff>
        </xdr:from>
        <xdr:to>
          <xdr:col>13</xdr:col>
          <xdr:colOff>533400</xdr:colOff>
          <xdr:row>22</xdr:row>
          <xdr:rowOff>1781175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22</xdr:row>
          <xdr:rowOff>1524000</xdr:rowOff>
        </xdr:from>
        <xdr:to>
          <xdr:col>18</xdr:col>
          <xdr:colOff>495300</xdr:colOff>
          <xdr:row>22</xdr:row>
          <xdr:rowOff>1781175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24</xdr:row>
          <xdr:rowOff>1228725</xdr:rowOff>
        </xdr:from>
        <xdr:to>
          <xdr:col>8</xdr:col>
          <xdr:colOff>533400</xdr:colOff>
          <xdr:row>24</xdr:row>
          <xdr:rowOff>1447800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24</xdr:row>
          <xdr:rowOff>1247775</xdr:rowOff>
        </xdr:from>
        <xdr:to>
          <xdr:col>13</xdr:col>
          <xdr:colOff>542925</xdr:colOff>
          <xdr:row>24</xdr:row>
          <xdr:rowOff>1457325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24</xdr:row>
          <xdr:rowOff>1228725</xdr:rowOff>
        </xdr:from>
        <xdr:to>
          <xdr:col>18</xdr:col>
          <xdr:colOff>514350</xdr:colOff>
          <xdr:row>24</xdr:row>
          <xdr:rowOff>1476375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952500</xdr:rowOff>
        </xdr:from>
        <xdr:to>
          <xdr:col>8</xdr:col>
          <xdr:colOff>523875</xdr:colOff>
          <xdr:row>26</xdr:row>
          <xdr:rowOff>1228725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26</xdr:row>
          <xdr:rowOff>952500</xdr:rowOff>
        </xdr:from>
        <xdr:to>
          <xdr:col>13</xdr:col>
          <xdr:colOff>542925</xdr:colOff>
          <xdr:row>26</xdr:row>
          <xdr:rowOff>1228725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26</xdr:row>
          <xdr:rowOff>952500</xdr:rowOff>
        </xdr:from>
        <xdr:to>
          <xdr:col>18</xdr:col>
          <xdr:colOff>514350</xdr:colOff>
          <xdr:row>26</xdr:row>
          <xdr:rowOff>1209675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28</xdr:row>
          <xdr:rowOff>638175</xdr:rowOff>
        </xdr:from>
        <xdr:to>
          <xdr:col>8</xdr:col>
          <xdr:colOff>542925</xdr:colOff>
          <xdr:row>28</xdr:row>
          <xdr:rowOff>904875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28</xdr:row>
          <xdr:rowOff>638175</xdr:rowOff>
        </xdr:from>
        <xdr:to>
          <xdr:col>13</xdr:col>
          <xdr:colOff>542925</xdr:colOff>
          <xdr:row>28</xdr:row>
          <xdr:rowOff>904875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28</xdr:row>
          <xdr:rowOff>628650</xdr:rowOff>
        </xdr:from>
        <xdr:to>
          <xdr:col>18</xdr:col>
          <xdr:colOff>514350</xdr:colOff>
          <xdr:row>28</xdr:row>
          <xdr:rowOff>904875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30</xdr:row>
          <xdr:rowOff>514350</xdr:rowOff>
        </xdr:from>
        <xdr:to>
          <xdr:col>8</xdr:col>
          <xdr:colOff>533400</xdr:colOff>
          <xdr:row>30</xdr:row>
          <xdr:rowOff>790575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514350</xdr:rowOff>
        </xdr:from>
        <xdr:to>
          <xdr:col>13</xdr:col>
          <xdr:colOff>533400</xdr:colOff>
          <xdr:row>30</xdr:row>
          <xdr:rowOff>790575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30</xdr:row>
          <xdr:rowOff>523875</xdr:rowOff>
        </xdr:from>
        <xdr:to>
          <xdr:col>18</xdr:col>
          <xdr:colOff>504825</xdr:colOff>
          <xdr:row>30</xdr:row>
          <xdr:rowOff>790575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32</xdr:row>
          <xdr:rowOff>1095375</xdr:rowOff>
        </xdr:from>
        <xdr:to>
          <xdr:col>8</xdr:col>
          <xdr:colOff>523875</xdr:colOff>
          <xdr:row>32</xdr:row>
          <xdr:rowOff>1371600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1085850</xdr:rowOff>
        </xdr:from>
        <xdr:to>
          <xdr:col>13</xdr:col>
          <xdr:colOff>533400</xdr:colOff>
          <xdr:row>32</xdr:row>
          <xdr:rowOff>1362075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32</xdr:row>
          <xdr:rowOff>1085850</xdr:rowOff>
        </xdr:from>
        <xdr:to>
          <xdr:col>18</xdr:col>
          <xdr:colOff>514350</xdr:colOff>
          <xdr:row>32</xdr:row>
          <xdr:rowOff>1362075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34</xdr:row>
          <xdr:rowOff>762000</xdr:rowOff>
        </xdr:from>
        <xdr:to>
          <xdr:col>8</xdr:col>
          <xdr:colOff>523875</xdr:colOff>
          <xdr:row>34</xdr:row>
          <xdr:rowOff>1038225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34</xdr:row>
          <xdr:rowOff>781050</xdr:rowOff>
        </xdr:from>
        <xdr:to>
          <xdr:col>13</xdr:col>
          <xdr:colOff>533400</xdr:colOff>
          <xdr:row>34</xdr:row>
          <xdr:rowOff>1057275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34</xdr:row>
          <xdr:rowOff>752475</xdr:rowOff>
        </xdr:from>
        <xdr:to>
          <xdr:col>18</xdr:col>
          <xdr:colOff>514350</xdr:colOff>
          <xdr:row>34</xdr:row>
          <xdr:rowOff>1028700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36</xdr:row>
          <xdr:rowOff>723900</xdr:rowOff>
        </xdr:from>
        <xdr:to>
          <xdr:col>8</xdr:col>
          <xdr:colOff>542925</xdr:colOff>
          <xdr:row>36</xdr:row>
          <xdr:rowOff>990600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36</xdr:row>
          <xdr:rowOff>733425</xdr:rowOff>
        </xdr:from>
        <xdr:to>
          <xdr:col>13</xdr:col>
          <xdr:colOff>542925</xdr:colOff>
          <xdr:row>36</xdr:row>
          <xdr:rowOff>1000125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36</xdr:row>
          <xdr:rowOff>733425</xdr:rowOff>
        </xdr:from>
        <xdr:to>
          <xdr:col>18</xdr:col>
          <xdr:colOff>514350</xdr:colOff>
          <xdr:row>36</xdr:row>
          <xdr:rowOff>1000125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38</xdr:row>
          <xdr:rowOff>714375</xdr:rowOff>
        </xdr:from>
        <xdr:to>
          <xdr:col>8</xdr:col>
          <xdr:colOff>533400</xdr:colOff>
          <xdr:row>38</xdr:row>
          <xdr:rowOff>990600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38</xdr:row>
          <xdr:rowOff>723900</xdr:rowOff>
        </xdr:from>
        <xdr:to>
          <xdr:col>13</xdr:col>
          <xdr:colOff>542925</xdr:colOff>
          <xdr:row>38</xdr:row>
          <xdr:rowOff>990600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38</xdr:row>
          <xdr:rowOff>714375</xdr:rowOff>
        </xdr:from>
        <xdr:to>
          <xdr:col>18</xdr:col>
          <xdr:colOff>495300</xdr:colOff>
          <xdr:row>38</xdr:row>
          <xdr:rowOff>990600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657225</xdr:rowOff>
        </xdr:from>
        <xdr:to>
          <xdr:col>8</xdr:col>
          <xdr:colOff>542925</xdr:colOff>
          <xdr:row>40</xdr:row>
          <xdr:rowOff>933450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666750</xdr:rowOff>
        </xdr:from>
        <xdr:to>
          <xdr:col>13</xdr:col>
          <xdr:colOff>542925</xdr:colOff>
          <xdr:row>40</xdr:row>
          <xdr:rowOff>942975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40</xdr:row>
          <xdr:rowOff>666750</xdr:rowOff>
        </xdr:from>
        <xdr:to>
          <xdr:col>18</xdr:col>
          <xdr:colOff>514350</xdr:colOff>
          <xdr:row>40</xdr:row>
          <xdr:rowOff>942975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44</xdr:row>
          <xdr:rowOff>666750</xdr:rowOff>
        </xdr:from>
        <xdr:to>
          <xdr:col>8</xdr:col>
          <xdr:colOff>542925</xdr:colOff>
          <xdr:row>44</xdr:row>
          <xdr:rowOff>942975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44</xdr:row>
          <xdr:rowOff>666750</xdr:rowOff>
        </xdr:from>
        <xdr:to>
          <xdr:col>13</xdr:col>
          <xdr:colOff>533400</xdr:colOff>
          <xdr:row>44</xdr:row>
          <xdr:rowOff>942975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44</xdr:row>
          <xdr:rowOff>666750</xdr:rowOff>
        </xdr:from>
        <xdr:to>
          <xdr:col>18</xdr:col>
          <xdr:colOff>495300</xdr:colOff>
          <xdr:row>44</xdr:row>
          <xdr:rowOff>933450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46</xdr:row>
          <xdr:rowOff>838200</xdr:rowOff>
        </xdr:from>
        <xdr:to>
          <xdr:col>8</xdr:col>
          <xdr:colOff>542925</xdr:colOff>
          <xdr:row>46</xdr:row>
          <xdr:rowOff>1114425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46</xdr:row>
          <xdr:rowOff>847725</xdr:rowOff>
        </xdr:from>
        <xdr:to>
          <xdr:col>13</xdr:col>
          <xdr:colOff>542925</xdr:colOff>
          <xdr:row>46</xdr:row>
          <xdr:rowOff>1123950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46</xdr:row>
          <xdr:rowOff>838200</xdr:rowOff>
        </xdr:from>
        <xdr:to>
          <xdr:col>18</xdr:col>
          <xdr:colOff>504825</xdr:colOff>
          <xdr:row>46</xdr:row>
          <xdr:rowOff>1114425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48</xdr:row>
          <xdr:rowOff>1028700</xdr:rowOff>
        </xdr:from>
        <xdr:to>
          <xdr:col>8</xdr:col>
          <xdr:colOff>542925</xdr:colOff>
          <xdr:row>48</xdr:row>
          <xdr:rowOff>1304925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48</xdr:row>
          <xdr:rowOff>1028700</xdr:rowOff>
        </xdr:from>
        <xdr:to>
          <xdr:col>13</xdr:col>
          <xdr:colOff>542925</xdr:colOff>
          <xdr:row>48</xdr:row>
          <xdr:rowOff>1304925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48</xdr:row>
          <xdr:rowOff>1038225</xdr:rowOff>
        </xdr:from>
        <xdr:to>
          <xdr:col>18</xdr:col>
          <xdr:colOff>504825</xdr:colOff>
          <xdr:row>48</xdr:row>
          <xdr:rowOff>1314450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50</xdr:row>
          <xdr:rowOff>1076325</xdr:rowOff>
        </xdr:from>
        <xdr:to>
          <xdr:col>8</xdr:col>
          <xdr:colOff>523875</xdr:colOff>
          <xdr:row>50</xdr:row>
          <xdr:rowOff>1352550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50</xdr:row>
          <xdr:rowOff>1076325</xdr:rowOff>
        </xdr:from>
        <xdr:to>
          <xdr:col>13</xdr:col>
          <xdr:colOff>533400</xdr:colOff>
          <xdr:row>50</xdr:row>
          <xdr:rowOff>1352550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50</xdr:row>
          <xdr:rowOff>1095375</xdr:rowOff>
        </xdr:from>
        <xdr:to>
          <xdr:col>18</xdr:col>
          <xdr:colOff>504825</xdr:colOff>
          <xdr:row>50</xdr:row>
          <xdr:rowOff>1371600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52</xdr:row>
          <xdr:rowOff>1019175</xdr:rowOff>
        </xdr:from>
        <xdr:to>
          <xdr:col>8</xdr:col>
          <xdr:colOff>523875</xdr:colOff>
          <xdr:row>52</xdr:row>
          <xdr:rowOff>1295400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52</xdr:row>
          <xdr:rowOff>1028700</xdr:rowOff>
        </xdr:from>
        <xdr:to>
          <xdr:col>13</xdr:col>
          <xdr:colOff>542925</xdr:colOff>
          <xdr:row>52</xdr:row>
          <xdr:rowOff>1304925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52</xdr:row>
          <xdr:rowOff>1038225</xdr:rowOff>
        </xdr:from>
        <xdr:to>
          <xdr:col>18</xdr:col>
          <xdr:colOff>495300</xdr:colOff>
          <xdr:row>52</xdr:row>
          <xdr:rowOff>1314450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56</xdr:row>
          <xdr:rowOff>914400</xdr:rowOff>
        </xdr:from>
        <xdr:to>
          <xdr:col>8</xdr:col>
          <xdr:colOff>533400</xdr:colOff>
          <xdr:row>56</xdr:row>
          <xdr:rowOff>1190625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56</xdr:row>
          <xdr:rowOff>914400</xdr:rowOff>
        </xdr:from>
        <xdr:to>
          <xdr:col>13</xdr:col>
          <xdr:colOff>523875</xdr:colOff>
          <xdr:row>56</xdr:row>
          <xdr:rowOff>1190625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56</xdr:row>
          <xdr:rowOff>914400</xdr:rowOff>
        </xdr:from>
        <xdr:to>
          <xdr:col>18</xdr:col>
          <xdr:colOff>504825</xdr:colOff>
          <xdr:row>56</xdr:row>
          <xdr:rowOff>1190625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58</xdr:row>
          <xdr:rowOff>800100</xdr:rowOff>
        </xdr:from>
        <xdr:to>
          <xdr:col>8</xdr:col>
          <xdr:colOff>533400</xdr:colOff>
          <xdr:row>58</xdr:row>
          <xdr:rowOff>1066800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58</xdr:row>
          <xdr:rowOff>790575</xdr:rowOff>
        </xdr:from>
        <xdr:to>
          <xdr:col>13</xdr:col>
          <xdr:colOff>542925</xdr:colOff>
          <xdr:row>58</xdr:row>
          <xdr:rowOff>1066800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58</xdr:row>
          <xdr:rowOff>809625</xdr:rowOff>
        </xdr:from>
        <xdr:to>
          <xdr:col>18</xdr:col>
          <xdr:colOff>514350</xdr:colOff>
          <xdr:row>58</xdr:row>
          <xdr:rowOff>1085850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60</xdr:row>
          <xdr:rowOff>876300</xdr:rowOff>
        </xdr:from>
        <xdr:to>
          <xdr:col>8</xdr:col>
          <xdr:colOff>523875</xdr:colOff>
          <xdr:row>60</xdr:row>
          <xdr:rowOff>1152525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60</xdr:row>
          <xdr:rowOff>876300</xdr:rowOff>
        </xdr:from>
        <xdr:to>
          <xdr:col>13</xdr:col>
          <xdr:colOff>542925</xdr:colOff>
          <xdr:row>60</xdr:row>
          <xdr:rowOff>1152525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60</xdr:row>
          <xdr:rowOff>895350</xdr:rowOff>
        </xdr:from>
        <xdr:to>
          <xdr:col>18</xdr:col>
          <xdr:colOff>514350</xdr:colOff>
          <xdr:row>60</xdr:row>
          <xdr:rowOff>1171575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62</xdr:row>
          <xdr:rowOff>866775</xdr:rowOff>
        </xdr:from>
        <xdr:to>
          <xdr:col>8</xdr:col>
          <xdr:colOff>523875</xdr:colOff>
          <xdr:row>62</xdr:row>
          <xdr:rowOff>1143000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62</xdr:row>
          <xdr:rowOff>866775</xdr:rowOff>
        </xdr:from>
        <xdr:to>
          <xdr:col>13</xdr:col>
          <xdr:colOff>533400</xdr:colOff>
          <xdr:row>62</xdr:row>
          <xdr:rowOff>1143000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62</xdr:row>
          <xdr:rowOff>876300</xdr:rowOff>
        </xdr:from>
        <xdr:to>
          <xdr:col>18</xdr:col>
          <xdr:colOff>495300</xdr:colOff>
          <xdr:row>62</xdr:row>
          <xdr:rowOff>1143000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64</xdr:row>
          <xdr:rowOff>609600</xdr:rowOff>
        </xdr:from>
        <xdr:to>
          <xdr:col>8</xdr:col>
          <xdr:colOff>542925</xdr:colOff>
          <xdr:row>64</xdr:row>
          <xdr:rowOff>876300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64</xdr:row>
          <xdr:rowOff>619125</xdr:rowOff>
        </xdr:from>
        <xdr:to>
          <xdr:col>13</xdr:col>
          <xdr:colOff>533400</xdr:colOff>
          <xdr:row>64</xdr:row>
          <xdr:rowOff>895350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64</xdr:row>
          <xdr:rowOff>619125</xdr:rowOff>
        </xdr:from>
        <xdr:to>
          <xdr:col>18</xdr:col>
          <xdr:colOff>495300</xdr:colOff>
          <xdr:row>64</xdr:row>
          <xdr:rowOff>895350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536349</xdr:colOff>
      <xdr:row>10</xdr:row>
      <xdr:rowOff>27215</xdr:rowOff>
    </xdr:from>
    <xdr:to>
      <xdr:col>42</xdr:col>
      <xdr:colOff>185398</xdr:colOff>
      <xdr:row>10</xdr:row>
      <xdr:rowOff>659946</xdr:rowOff>
    </xdr:to>
    <xdr:sp macro="" textlink="">
      <xdr:nvSpPr>
        <xdr:cNvPr id="2" name="Left Arrow 1">
          <a:hlinkClick xmlns:r="http://schemas.openxmlformats.org/officeDocument/2006/relationships" r:id="rId1"/>
        </xdr:cNvPr>
        <xdr:cNvSpPr/>
      </xdr:nvSpPr>
      <xdr:spPr>
        <a:xfrm>
          <a:off x="12942662" y="2801371"/>
          <a:ext cx="863486" cy="6327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t>back</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809625</xdr:colOff>
          <xdr:row>11</xdr:row>
          <xdr:rowOff>704850</xdr:rowOff>
        </xdr:from>
        <xdr:to>
          <xdr:col>3</xdr:col>
          <xdr:colOff>1085850</xdr:colOff>
          <xdr:row>11</xdr:row>
          <xdr:rowOff>981075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13</xdr:row>
          <xdr:rowOff>685800</xdr:rowOff>
        </xdr:from>
        <xdr:to>
          <xdr:col>3</xdr:col>
          <xdr:colOff>1085850</xdr:colOff>
          <xdr:row>13</xdr:row>
          <xdr:rowOff>952500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15</xdr:row>
          <xdr:rowOff>857250</xdr:rowOff>
        </xdr:from>
        <xdr:to>
          <xdr:col>3</xdr:col>
          <xdr:colOff>1104900</xdr:colOff>
          <xdr:row>15</xdr:row>
          <xdr:rowOff>1133475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17</xdr:row>
          <xdr:rowOff>1066800</xdr:rowOff>
        </xdr:from>
        <xdr:to>
          <xdr:col>3</xdr:col>
          <xdr:colOff>1085850</xdr:colOff>
          <xdr:row>17</xdr:row>
          <xdr:rowOff>1333500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19</xdr:row>
          <xdr:rowOff>904875</xdr:rowOff>
        </xdr:from>
        <xdr:to>
          <xdr:col>3</xdr:col>
          <xdr:colOff>1085850</xdr:colOff>
          <xdr:row>19</xdr:row>
          <xdr:rowOff>1181100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22</xdr:row>
          <xdr:rowOff>1524000</xdr:rowOff>
        </xdr:from>
        <xdr:to>
          <xdr:col>3</xdr:col>
          <xdr:colOff>1085850</xdr:colOff>
          <xdr:row>22</xdr:row>
          <xdr:rowOff>1781175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24</xdr:row>
          <xdr:rowOff>1238250</xdr:rowOff>
        </xdr:from>
        <xdr:to>
          <xdr:col>3</xdr:col>
          <xdr:colOff>1066800</xdr:colOff>
          <xdr:row>24</xdr:row>
          <xdr:rowOff>1438275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26</xdr:row>
          <xdr:rowOff>962025</xdr:rowOff>
        </xdr:from>
        <xdr:to>
          <xdr:col>3</xdr:col>
          <xdr:colOff>1085850</xdr:colOff>
          <xdr:row>26</xdr:row>
          <xdr:rowOff>1228725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28</xdr:row>
          <xdr:rowOff>619125</xdr:rowOff>
        </xdr:from>
        <xdr:to>
          <xdr:col>3</xdr:col>
          <xdr:colOff>1085850</xdr:colOff>
          <xdr:row>28</xdr:row>
          <xdr:rowOff>895350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30</xdr:row>
          <xdr:rowOff>523875</xdr:rowOff>
        </xdr:from>
        <xdr:to>
          <xdr:col>3</xdr:col>
          <xdr:colOff>1095375</xdr:colOff>
          <xdr:row>30</xdr:row>
          <xdr:rowOff>790575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32</xdr:row>
          <xdr:rowOff>1095375</xdr:rowOff>
        </xdr:from>
        <xdr:to>
          <xdr:col>3</xdr:col>
          <xdr:colOff>1085850</xdr:colOff>
          <xdr:row>32</xdr:row>
          <xdr:rowOff>1362075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34</xdr:row>
          <xdr:rowOff>790575</xdr:rowOff>
        </xdr:from>
        <xdr:to>
          <xdr:col>3</xdr:col>
          <xdr:colOff>1104900</xdr:colOff>
          <xdr:row>34</xdr:row>
          <xdr:rowOff>1057275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36</xdr:row>
          <xdr:rowOff>704850</xdr:rowOff>
        </xdr:from>
        <xdr:to>
          <xdr:col>3</xdr:col>
          <xdr:colOff>1085850</xdr:colOff>
          <xdr:row>36</xdr:row>
          <xdr:rowOff>981075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38</xdr:row>
          <xdr:rowOff>723900</xdr:rowOff>
        </xdr:from>
        <xdr:to>
          <xdr:col>3</xdr:col>
          <xdr:colOff>1085850</xdr:colOff>
          <xdr:row>38</xdr:row>
          <xdr:rowOff>990600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40</xdr:row>
          <xdr:rowOff>657225</xdr:rowOff>
        </xdr:from>
        <xdr:to>
          <xdr:col>3</xdr:col>
          <xdr:colOff>1085850</xdr:colOff>
          <xdr:row>40</xdr:row>
          <xdr:rowOff>933450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44</xdr:row>
          <xdr:rowOff>676275</xdr:rowOff>
        </xdr:from>
        <xdr:to>
          <xdr:col>3</xdr:col>
          <xdr:colOff>1085850</xdr:colOff>
          <xdr:row>44</xdr:row>
          <xdr:rowOff>942975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46</xdr:row>
          <xdr:rowOff>857250</xdr:rowOff>
        </xdr:from>
        <xdr:to>
          <xdr:col>3</xdr:col>
          <xdr:colOff>1095375</xdr:colOff>
          <xdr:row>46</xdr:row>
          <xdr:rowOff>1123950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48</xdr:row>
          <xdr:rowOff>1057275</xdr:rowOff>
        </xdr:from>
        <xdr:to>
          <xdr:col>3</xdr:col>
          <xdr:colOff>1085850</xdr:colOff>
          <xdr:row>48</xdr:row>
          <xdr:rowOff>1323975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50</xdr:row>
          <xdr:rowOff>1076325</xdr:rowOff>
        </xdr:from>
        <xdr:to>
          <xdr:col>3</xdr:col>
          <xdr:colOff>1085850</xdr:colOff>
          <xdr:row>50</xdr:row>
          <xdr:rowOff>1352550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52</xdr:row>
          <xdr:rowOff>1038225</xdr:rowOff>
        </xdr:from>
        <xdr:to>
          <xdr:col>3</xdr:col>
          <xdr:colOff>1095375</xdr:colOff>
          <xdr:row>52</xdr:row>
          <xdr:rowOff>1314450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56</xdr:row>
          <xdr:rowOff>933450</xdr:rowOff>
        </xdr:from>
        <xdr:to>
          <xdr:col>3</xdr:col>
          <xdr:colOff>1095375</xdr:colOff>
          <xdr:row>56</xdr:row>
          <xdr:rowOff>1200150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58</xdr:row>
          <xdr:rowOff>809625</xdr:rowOff>
        </xdr:from>
        <xdr:to>
          <xdr:col>3</xdr:col>
          <xdr:colOff>1085850</xdr:colOff>
          <xdr:row>58</xdr:row>
          <xdr:rowOff>1076325</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60</xdr:row>
          <xdr:rowOff>866775</xdr:rowOff>
        </xdr:from>
        <xdr:to>
          <xdr:col>3</xdr:col>
          <xdr:colOff>1085850</xdr:colOff>
          <xdr:row>60</xdr:row>
          <xdr:rowOff>1143000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62</xdr:row>
          <xdr:rowOff>885825</xdr:rowOff>
        </xdr:from>
        <xdr:to>
          <xdr:col>3</xdr:col>
          <xdr:colOff>1104900</xdr:colOff>
          <xdr:row>62</xdr:row>
          <xdr:rowOff>1152525</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64</xdr:row>
          <xdr:rowOff>600075</xdr:rowOff>
        </xdr:from>
        <xdr:to>
          <xdr:col>3</xdr:col>
          <xdr:colOff>1085850</xdr:colOff>
          <xdr:row>64</xdr:row>
          <xdr:rowOff>876300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solidFill>
              <a:srgbClr val="8DB3E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404812</xdr:colOff>
      <xdr:row>69</xdr:row>
      <xdr:rowOff>59531</xdr:rowOff>
    </xdr:from>
    <xdr:to>
      <xdr:col>42</xdr:col>
      <xdr:colOff>142875</xdr:colOff>
      <xdr:row>75</xdr:row>
      <xdr:rowOff>154781</xdr:rowOff>
    </xdr:to>
    <xdr:sp macro="" textlink="">
      <xdr:nvSpPr>
        <xdr:cNvPr id="3" name="TextBox 2"/>
        <xdr:cNvSpPr txBox="1"/>
      </xdr:nvSpPr>
      <xdr:spPr>
        <a:xfrm>
          <a:off x="12811125" y="34575750"/>
          <a:ext cx="952500" cy="2440781"/>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absolute">
    <xdr:from>
      <xdr:col>40</xdr:col>
      <xdr:colOff>35721</xdr:colOff>
      <xdr:row>11</xdr:row>
      <xdr:rowOff>428623</xdr:rowOff>
    </xdr:from>
    <xdr:to>
      <xdr:col>46</xdr:col>
      <xdr:colOff>95253</xdr:colOff>
      <xdr:row>15</xdr:row>
      <xdr:rowOff>678655</xdr:rowOff>
    </xdr:to>
    <xdr:sp macro="" textlink="">
      <xdr:nvSpPr>
        <xdr:cNvPr id="104" name="Cloud Callout 103"/>
        <xdr:cNvSpPr/>
      </xdr:nvSpPr>
      <xdr:spPr>
        <a:xfrm>
          <a:off x="12442034" y="3881436"/>
          <a:ext cx="3702844" cy="2262188"/>
        </a:xfrm>
        <a:prstGeom prst="cloudCallout">
          <a:avLst>
            <a:gd name="adj1" fmla="val -49517"/>
            <a:gd name="adj2" fmla="val 776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Note: </a:t>
          </a:r>
        </a:p>
        <a:p>
          <a:pPr algn="l"/>
          <a:r>
            <a:rPr lang="en-US" sz="1000"/>
            <a:t>Things to do within this DOD template</a:t>
          </a:r>
        </a:p>
        <a:p>
          <a:pPr algn="l"/>
          <a:r>
            <a:rPr lang="en-US" sz="1000"/>
            <a:t>1. Point the cells by indicator to view the possible Means</a:t>
          </a:r>
          <a:r>
            <a:rPr lang="en-US" sz="1000" baseline="0"/>
            <a:t> of Verification (MOVs).</a:t>
          </a:r>
        </a:p>
        <a:p>
          <a:pPr algn="l"/>
          <a:r>
            <a:rPr lang="en-US" sz="1000"/>
            <a:t>2. Click the appropriate</a:t>
          </a:r>
          <a:r>
            <a:rPr lang="en-US" sz="1000" baseline="0"/>
            <a:t> </a:t>
          </a:r>
          <a:r>
            <a:rPr lang="en-US" sz="1000"/>
            <a:t>box</a:t>
          </a:r>
          <a:r>
            <a:rPr lang="en-US" sz="1000" baseline="0"/>
            <a:t> per indicator based from MOVs presented.</a:t>
          </a:r>
        </a:p>
        <a:p>
          <a:pPr algn="l"/>
          <a:r>
            <a:rPr lang="en-US" sz="1000" baseline="0"/>
            <a:t>3.  After you have done clicking the box, click the back arrow found in the right upper portion of the template to return to previous menu.</a:t>
          </a:r>
          <a:endParaRPr lang="en-US" sz="10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0</xdr:row>
      <xdr:rowOff>9525</xdr:rowOff>
    </xdr:from>
    <xdr:to>
      <xdr:col>7</xdr:col>
      <xdr:colOff>590550</xdr:colOff>
      <xdr:row>2</xdr:row>
      <xdr:rowOff>28575</xdr:rowOff>
    </xdr:to>
    <xdr:sp macro="" textlink="">
      <xdr:nvSpPr>
        <xdr:cNvPr id="2" name="Curved Left Arrow 1">
          <a:hlinkClick xmlns:r="http://schemas.openxmlformats.org/officeDocument/2006/relationships" r:id="rId1"/>
        </xdr:cNvPr>
        <xdr:cNvSpPr/>
      </xdr:nvSpPr>
      <xdr:spPr>
        <a:xfrm>
          <a:off x="8162925" y="9525"/>
          <a:ext cx="457200" cy="4095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23983</xdr:colOff>
      <xdr:row>48</xdr:row>
      <xdr:rowOff>171450</xdr:rowOff>
    </xdr:from>
    <xdr:ext cx="2813014" cy="311790"/>
    <xdr:sp macro="" textlink="">
      <xdr:nvSpPr>
        <xdr:cNvPr id="4" name="Rectangle 3"/>
        <xdr:cNvSpPr/>
      </xdr:nvSpPr>
      <xdr:spPr>
        <a:xfrm>
          <a:off x="23983" y="6753225"/>
          <a:ext cx="2813014" cy="311790"/>
        </a:xfrm>
        <a:prstGeom prst="rect">
          <a:avLst/>
        </a:prstGeom>
        <a:noFill/>
      </xdr:spPr>
      <xdr:txBody>
        <a:bodyPr wrap="none" lIns="91440" tIns="45720" rIns="91440" bIns="45720">
          <a:noAutofit/>
        </a:bodyPr>
        <a:lstStyle/>
        <a:p>
          <a:pPr algn="ctr"/>
          <a:r>
            <a:rPr lang="en-US" sz="2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Secondary Options:</a:t>
          </a:r>
        </a:p>
      </xdr:txBody>
    </xdr:sp>
    <xdr:clientData/>
  </xdr:oneCellAnchor>
  <xdr:twoCellAnchor editAs="oneCell">
    <xdr:from>
      <xdr:col>0</xdr:col>
      <xdr:colOff>76200</xdr:colOff>
      <xdr:row>0</xdr:row>
      <xdr:rowOff>0</xdr:rowOff>
    </xdr:from>
    <xdr:to>
      <xdr:col>0</xdr:col>
      <xdr:colOff>1066799</xdr:colOff>
      <xdr:row>4</xdr:row>
      <xdr:rowOff>85725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0"/>
          <a:ext cx="990599" cy="876300"/>
        </a:xfrm>
        <a:prstGeom prst="rect">
          <a:avLst/>
        </a:prstGeom>
      </xdr:spPr>
    </xdr:pic>
    <xdr:clientData/>
  </xdr:twoCellAnchor>
  <xdr:twoCellAnchor editAs="oneCell">
    <xdr:from>
      <xdr:col>3</xdr:col>
      <xdr:colOff>1481812</xdr:colOff>
      <xdr:row>0</xdr:row>
      <xdr:rowOff>9525</xdr:rowOff>
    </xdr:from>
    <xdr:to>
      <xdr:col>5</xdr:col>
      <xdr:colOff>916133</xdr:colOff>
      <xdr:row>3</xdr:row>
      <xdr:rowOff>113801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77487" y="9525"/>
          <a:ext cx="1270913" cy="723401"/>
        </a:xfrm>
        <a:prstGeom prst="rect">
          <a:avLst/>
        </a:prstGeom>
      </xdr:spPr>
    </xdr:pic>
    <xdr:clientData/>
  </xdr:twoCellAnchor>
  <xdr:twoCellAnchor>
    <xdr:from>
      <xdr:col>0</xdr:col>
      <xdr:colOff>43392</xdr:colOff>
      <xdr:row>54</xdr:row>
      <xdr:rowOff>223309</xdr:rowOff>
    </xdr:from>
    <xdr:to>
      <xdr:col>2</xdr:col>
      <xdr:colOff>264583</xdr:colOff>
      <xdr:row>55</xdr:row>
      <xdr:rowOff>846666</xdr:rowOff>
    </xdr:to>
    <xdr:sp macro="" textlink="">
      <xdr:nvSpPr>
        <xdr:cNvPr id="7" name="Striped Right Arrow 6">
          <a:hlinkClick xmlns:r="http://schemas.openxmlformats.org/officeDocument/2006/relationships" r:id="rId3"/>
        </xdr:cNvPr>
        <xdr:cNvSpPr/>
      </xdr:nvSpPr>
      <xdr:spPr>
        <a:xfrm>
          <a:off x="43392" y="8922809"/>
          <a:ext cx="2496608" cy="866774"/>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click here </a:t>
          </a:r>
          <a:r>
            <a:rPr lang="en-US" sz="1100" baseline="0"/>
            <a:t>to validate the DOD Principle </a:t>
          </a:r>
          <a:endParaRPr lang="en-US" sz="1100"/>
        </a:p>
      </xdr:txBody>
    </xdr:sp>
    <xdr:clientData/>
  </xdr:twoCellAnchor>
  <xdr:twoCellAnchor>
    <xdr:from>
      <xdr:col>3</xdr:col>
      <xdr:colOff>504824</xdr:colOff>
      <xdr:row>48</xdr:row>
      <xdr:rowOff>542925</xdr:rowOff>
    </xdr:from>
    <xdr:to>
      <xdr:col>8</xdr:col>
      <xdr:colOff>104775</xdr:colOff>
      <xdr:row>54</xdr:row>
      <xdr:rowOff>171450</xdr:rowOff>
    </xdr:to>
    <xdr:sp macro="" textlink="">
      <xdr:nvSpPr>
        <xdr:cNvPr id="3" name="Cloud Callout 2"/>
        <xdr:cNvSpPr/>
      </xdr:nvSpPr>
      <xdr:spPr>
        <a:xfrm>
          <a:off x="3657599" y="7124700"/>
          <a:ext cx="2962276" cy="1724025"/>
        </a:xfrm>
        <a:prstGeom prst="cloudCallout">
          <a:avLst>
            <a:gd name="adj1" fmla="val -64563"/>
            <a:gd name="adj2" fmla="val 163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Legend:</a:t>
          </a:r>
        </a:p>
        <a:p>
          <a:pPr algn="l"/>
          <a:r>
            <a:rPr lang="en-US" sz="1000"/>
            <a:t>ER- Enrolment Rate</a:t>
          </a:r>
        </a:p>
        <a:p>
          <a:pPr algn="l"/>
          <a:r>
            <a:rPr lang="en-US" sz="1000"/>
            <a:t>CM-Community Mapping</a:t>
          </a:r>
        </a:p>
        <a:p>
          <a:pPr algn="l"/>
          <a:r>
            <a:rPr lang="en-US" sz="1000"/>
            <a:t>RR- Repetition Rate</a:t>
          </a:r>
        </a:p>
        <a:p>
          <a:pPr algn="l"/>
          <a:r>
            <a:rPr lang="en-US" sz="1000"/>
            <a:t>PrR-Promotion Rate</a:t>
          </a:r>
        </a:p>
        <a:p>
          <a:pPr algn="l"/>
          <a:r>
            <a:rPr lang="en-US" sz="1000"/>
            <a:t>NAT- National Achievement Rate</a:t>
          </a:r>
        </a:p>
        <a:p>
          <a:pPr algn="l"/>
          <a:r>
            <a:rPr lang="en-US" sz="1000"/>
            <a:t>DR- Dropout Rate</a:t>
          </a:r>
        </a:p>
      </xdr:txBody>
    </xdr:sp>
    <xdr:clientData fPrintsWithSheet="0"/>
  </xdr:twoCellAnchor>
  <xdr:oneCellAnchor>
    <xdr:from>
      <xdr:col>0</xdr:col>
      <xdr:colOff>1383241</xdr:colOff>
      <xdr:row>48</xdr:row>
      <xdr:rowOff>636058</xdr:rowOff>
    </xdr:from>
    <xdr:ext cx="2813014" cy="311790"/>
    <xdr:sp macro="" textlink="">
      <xdr:nvSpPr>
        <xdr:cNvPr id="8" name="Rectangle 7"/>
        <xdr:cNvSpPr/>
      </xdr:nvSpPr>
      <xdr:spPr>
        <a:xfrm>
          <a:off x="1383241" y="7218891"/>
          <a:ext cx="2813014" cy="311790"/>
        </a:xfrm>
        <a:prstGeom prst="rect">
          <a:avLst/>
        </a:prstGeom>
        <a:noFill/>
      </xdr:spPr>
      <xdr:txBody>
        <a:bodyPr wrap="none" lIns="91440" tIns="45720" rIns="91440" bIns="45720">
          <a:noAutofit/>
        </a:bodyPr>
        <a:lstStyle/>
        <a:p>
          <a:pPr algn="ctr"/>
          <a:r>
            <a:rPr lang="en-US" sz="18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P.I.             60%       </a:t>
          </a:r>
        </a:p>
      </xdr:txBody>
    </xdr:sp>
    <xdr:clientData/>
  </xdr:oneCellAnchor>
  <xdr:twoCellAnchor>
    <xdr:from>
      <xdr:col>8</xdr:col>
      <xdr:colOff>257173</xdr:colOff>
      <xdr:row>2</xdr:row>
      <xdr:rowOff>192881</xdr:rowOff>
    </xdr:from>
    <xdr:to>
      <xdr:col>10</xdr:col>
      <xdr:colOff>383380</xdr:colOff>
      <xdr:row>4</xdr:row>
      <xdr:rowOff>207168</xdr:rowOff>
    </xdr:to>
    <xdr:sp macro="" textlink="">
      <xdr:nvSpPr>
        <xdr:cNvPr id="5" name="Curved Left Arrow 4">
          <a:hlinkClick xmlns:r="http://schemas.openxmlformats.org/officeDocument/2006/relationships" r:id="rId4"/>
        </xdr:cNvPr>
        <xdr:cNvSpPr/>
      </xdr:nvSpPr>
      <xdr:spPr>
        <a:xfrm>
          <a:off x="7019923" y="573881"/>
          <a:ext cx="685801" cy="41910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back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16" name="Straight Connector 15"/>
        <xdr:cNvCxnSpPr/>
      </xdr:nvCxnSpPr>
      <xdr:spPr>
        <a:xfrm>
          <a:off x="876300" y="204882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17" name="Straight Connector 16"/>
        <xdr:cNvCxnSpPr/>
      </xdr:nvCxnSpPr>
      <xdr:spPr>
        <a:xfrm>
          <a:off x="3438525" y="204882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18" name="Straight Connector 17"/>
        <xdr:cNvCxnSpPr/>
      </xdr:nvCxnSpPr>
      <xdr:spPr>
        <a:xfrm>
          <a:off x="828675" y="212502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19" name="Straight Connector 18"/>
        <xdr:cNvCxnSpPr/>
      </xdr:nvCxnSpPr>
      <xdr:spPr>
        <a:xfrm>
          <a:off x="3390900" y="212502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20" name="Straight Connector 19"/>
        <xdr:cNvCxnSpPr/>
      </xdr:nvCxnSpPr>
      <xdr:spPr>
        <a:xfrm>
          <a:off x="1971675" y="222027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22" name="Left Arrow 21">
          <a:hlinkClick xmlns:r="http://schemas.openxmlformats.org/officeDocument/2006/relationships" r:id="rId2"/>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10</xdr:row>
      <xdr:rowOff>41413</xdr:rowOff>
    </xdr:from>
    <xdr:to>
      <xdr:col>4</xdr:col>
      <xdr:colOff>1606828</xdr:colOff>
      <xdr:row>15</xdr:row>
      <xdr:rowOff>400879</xdr:rowOff>
    </xdr:to>
    <xdr:sp macro="" textlink="">
      <xdr:nvSpPr>
        <xdr:cNvPr id="23" name="TextBox 22"/>
        <xdr:cNvSpPr txBox="1"/>
      </xdr:nvSpPr>
      <xdr:spPr>
        <a:xfrm>
          <a:off x="3339550" y="18797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xdr:from>
      <xdr:col>4</xdr:col>
      <xdr:colOff>33131</xdr:colOff>
      <xdr:row>16</xdr:row>
      <xdr:rowOff>49695</xdr:rowOff>
    </xdr:from>
    <xdr:to>
      <xdr:col>4</xdr:col>
      <xdr:colOff>1595231</xdr:colOff>
      <xdr:row>21</xdr:row>
      <xdr:rowOff>62533</xdr:rowOff>
    </xdr:to>
    <xdr:sp macro="" textlink="">
      <xdr:nvSpPr>
        <xdr:cNvPr id="24" name="TextBox 23"/>
        <xdr:cNvSpPr txBox="1"/>
      </xdr:nvSpPr>
      <xdr:spPr>
        <a:xfrm>
          <a:off x="3347831" y="34215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66261</xdr:colOff>
      <xdr:row>22</xdr:row>
      <xdr:rowOff>132522</xdr:rowOff>
    </xdr:from>
    <xdr:to>
      <xdr:col>4</xdr:col>
      <xdr:colOff>1590261</xdr:colOff>
      <xdr:row>27</xdr:row>
      <xdr:rowOff>94422</xdr:rowOff>
    </xdr:to>
    <xdr:sp macro="" textlink="">
      <xdr:nvSpPr>
        <xdr:cNvPr id="25" name="TextBox 24"/>
        <xdr:cNvSpPr txBox="1"/>
      </xdr:nvSpPr>
      <xdr:spPr>
        <a:xfrm>
          <a:off x="3380961" y="4609272"/>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CR 95%                                      </a:t>
          </a:r>
        </a:p>
      </xdr:txBody>
    </xdr:sp>
    <xdr:clientData/>
  </xdr:twoCellAnchor>
  <xdr:twoCellAnchor>
    <xdr:from>
      <xdr:col>4</xdr:col>
      <xdr:colOff>49696</xdr:colOff>
      <xdr:row>28</xdr:row>
      <xdr:rowOff>41413</xdr:rowOff>
    </xdr:from>
    <xdr:to>
      <xdr:col>4</xdr:col>
      <xdr:colOff>1573696</xdr:colOff>
      <xdr:row>33</xdr:row>
      <xdr:rowOff>60463</xdr:rowOff>
    </xdr:to>
    <xdr:sp macro="" textlink="">
      <xdr:nvSpPr>
        <xdr:cNvPr id="26" name="TextBox 25"/>
        <xdr:cNvSpPr txBox="1"/>
      </xdr:nvSpPr>
      <xdr:spPr>
        <a:xfrm>
          <a:off x="3364396" y="5661163"/>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CSR 95%</a:t>
          </a:r>
        </a:p>
      </xdr:txBody>
    </xdr:sp>
    <xdr:clientData/>
  </xdr:twoCellAnchor>
  <xdr:twoCellAnchor>
    <xdr:from>
      <xdr:col>4</xdr:col>
      <xdr:colOff>33132</xdr:colOff>
      <xdr:row>34</xdr:row>
      <xdr:rowOff>24850</xdr:rowOff>
    </xdr:from>
    <xdr:to>
      <xdr:col>4</xdr:col>
      <xdr:colOff>1595233</xdr:colOff>
      <xdr:row>39</xdr:row>
      <xdr:rowOff>298175</xdr:rowOff>
    </xdr:to>
    <xdr:sp macro="" textlink="">
      <xdr:nvSpPr>
        <xdr:cNvPr id="27" name="TextBox 26"/>
        <xdr:cNvSpPr txBox="1"/>
      </xdr:nvSpPr>
      <xdr:spPr>
        <a:xfrm>
          <a:off x="3347832" y="67876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38100</xdr:colOff>
      <xdr:row>0</xdr:row>
      <xdr:rowOff>0</xdr:rowOff>
    </xdr:from>
    <xdr:to>
      <xdr:col>1</xdr:col>
      <xdr:colOff>180974</xdr:colOff>
      <xdr:row>4</xdr:row>
      <xdr:rowOff>304800</xdr:rowOff>
    </xdr:to>
    <xdr:pic>
      <xdr:nvPicPr>
        <xdr:cNvPr id="28" name="Picture 2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0"/>
          <a:ext cx="990599" cy="876300"/>
        </a:xfrm>
        <a:prstGeom prst="rect">
          <a:avLst/>
        </a:prstGeom>
      </xdr:spPr>
    </xdr:pic>
    <xdr:clientData/>
  </xdr:twoCellAnchor>
  <xdr:twoCellAnchor editAs="oneCell">
    <xdr:from>
      <xdr:col>4</xdr:col>
      <xdr:colOff>1624687</xdr:colOff>
      <xdr:row>0</xdr:row>
      <xdr:rowOff>9525</xdr:rowOff>
    </xdr:from>
    <xdr:to>
      <xdr:col>7</xdr:col>
      <xdr:colOff>609600</xdr:colOff>
      <xdr:row>4</xdr:row>
      <xdr:rowOff>161426</xdr:rowOff>
    </xdr:to>
    <xdr:pic>
      <xdr:nvPicPr>
        <xdr:cNvPr id="29" name="Picture 2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9387" y="9525"/>
          <a:ext cx="1270913" cy="7234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3" name="Straight Connector 2"/>
        <xdr:cNvCxnSpPr/>
      </xdr:nvCxnSpPr>
      <xdr:spPr>
        <a:xfrm>
          <a:off x="876300" y="2045970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4" name="Straight Connector 3"/>
        <xdr:cNvCxnSpPr/>
      </xdr:nvCxnSpPr>
      <xdr:spPr>
        <a:xfrm>
          <a:off x="3438525" y="2045970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5" name="Straight Connector 4"/>
        <xdr:cNvCxnSpPr/>
      </xdr:nvCxnSpPr>
      <xdr:spPr>
        <a:xfrm>
          <a:off x="828675" y="2122170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6" name="Straight Connector 5"/>
        <xdr:cNvCxnSpPr/>
      </xdr:nvCxnSpPr>
      <xdr:spPr>
        <a:xfrm>
          <a:off x="3390900" y="2122170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7" name="Straight Connector 6"/>
        <xdr:cNvCxnSpPr/>
      </xdr:nvCxnSpPr>
      <xdr:spPr>
        <a:xfrm>
          <a:off x="1971675" y="2217420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9" name="Left Arrow 8">
          <a:hlinkClick xmlns:r="http://schemas.openxmlformats.org/officeDocument/2006/relationships" r:id="rId2"/>
        </xdr:cNvPr>
        <xdr:cNvSpPr/>
      </xdr:nvSpPr>
      <xdr:spPr>
        <a:xfrm>
          <a:off x="6578876"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10" name="TextBox 9"/>
        <xdr:cNvSpPr txBox="1"/>
      </xdr:nvSpPr>
      <xdr:spPr>
        <a:xfrm>
          <a:off x="3343274" y="6753225"/>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11" name="TextBox 10"/>
        <xdr:cNvSpPr txBox="1"/>
      </xdr:nvSpPr>
      <xdr:spPr>
        <a:xfrm>
          <a:off x="3333750" y="5648325"/>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a:t>
          </a:r>
          <a:r>
            <a:rPr lang="en-US" sz="900" baseline="0"/>
            <a:t> CSR</a:t>
          </a:r>
          <a:endParaRPr lang="en-US" sz="900"/>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12" name="TextBox 11"/>
        <xdr:cNvSpPr txBox="1"/>
      </xdr:nvSpPr>
      <xdr:spPr>
        <a:xfrm>
          <a:off x="3362326" y="4543426"/>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   </a:t>
          </a:r>
        </a:p>
        <a:p>
          <a:r>
            <a:rPr lang="en-US" sz="900"/>
            <a:t>or 95%</a:t>
          </a:r>
          <a:r>
            <a:rPr lang="en-US" sz="900" baseline="0"/>
            <a:t> CR</a:t>
          </a:r>
          <a:r>
            <a:rPr lang="en-US" sz="900"/>
            <a:t>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13" name="TextBox 12"/>
        <xdr:cNvSpPr txBox="1"/>
      </xdr:nvSpPr>
      <xdr:spPr>
        <a:xfrm>
          <a:off x="3352800" y="3419475"/>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14" name="TextBox 13"/>
        <xdr:cNvSpPr txBox="1"/>
      </xdr:nvSpPr>
      <xdr:spPr>
        <a:xfrm>
          <a:off x="3343276" y="1828801"/>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0</xdr:colOff>
      <xdr:row>0</xdr:row>
      <xdr:rowOff>0</xdr:rowOff>
    </xdr:from>
    <xdr:to>
      <xdr:col>1</xdr:col>
      <xdr:colOff>142874</xdr:colOff>
      <xdr:row>4</xdr:row>
      <xdr:rowOff>304800</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990599" cy="876300"/>
        </a:xfrm>
        <a:prstGeom prst="rect">
          <a:avLst/>
        </a:prstGeom>
      </xdr:spPr>
    </xdr:pic>
    <xdr:clientData/>
  </xdr:twoCellAnchor>
  <xdr:twoCellAnchor editAs="oneCell">
    <xdr:from>
      <xdr:col>4</xdr:col>
      <xdr:colOff>1586587</xdr:colOff>
      <xdr:row>0</xdr:row>
      <xdr:rowOff>9525</xdr:rowOff>
    </xdr:from>
    <xdr:to>
      <xdr:col>7</xdr:col>
      <xdr:colOff>571500</xdr:colOff>
      <xdr:row>4</xdr:row>
      <xdr:rowOff>161426</xdr:rowOff>
    </xdr:to>
    <xdr:pic>
      <xdr:nvPicPr>
        <xdr:cNvPr id="16"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01287" y="9525"/>
          <a:ext cx="1270913" cy="7234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101</xdr:row>
      <xdr:rowOff>38100</xdr:rowOff>
    </xdr:from>
    <xdr:to>
      <xdr:col>2</xdr:col>
      <xdr:colOff>800100</xdr:colOff>
      <xdr:row>101</xdr:row>
      <xdr:rowOff>38100</xdr:rowOff>
    </xdr:to>
    <xdr:cxnSp macro="">
      <xdr:nvCxnSpPr>
        <xdr:cNvPr id="29" name="Straight Connector 28"/>
        <xdr:cNvCxnSpPr/>
      </xdr:nvCxnSpPr>
      <xdr:spPr>
        <a:xfrm>
          <a:off x="876300" y="2055495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101</xdr:row>
      <xdr:rowOff>38100</xdr:rowOff>
    </xdr:from>
    <xdr:to>
      <xdr:col>5</xdr:col>
      <xdr:colOff>457200</xdr:colOff>
      <xdr:row>101</xdr:row>
      <xdr:rowOff>38100</xdr:rowOff>
    </xdr:to>
    <xdr:cxnSp macro="">
      <xdr:nvCxnSpPr>
        <xdr:cNvPr id="30" name="Straight Connector 29"/>
        <xdr:cNvCxnSpPr/>
      </xdr:nvCxnSpPr>
      <xdr:spPr>
        <a:xfrm>
          <a:off x="3438525" y="205549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105</xdr:row>
      <xdr:rowOff>38100</xdr:rowOff>
    </xdr:from>
    <xdr:to>
      <xdr:col>2</xdr:col>
      <xdr:colOff>752475</xdr:colOff>
      <xdr:row>105</xdr:row>
      <xdr:rowOff>38100</xdr:rowOff>
    </xdr:to>
    <xdr:cxnSp macro="">
      <xdr:nvCxnSpPr>
        <xdr:cNvPr id="31" name="Straight Connector 30"/>
        <xdr:cNvCxnSpPr/>
      </xdr:nvCxnSpPr>
      <xdr:spPr>
        <a:xfrm>
          <a:off x="828675" y="2131695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105</xdr:row>
      <xdr:rowOff>38100</xdr:rowOff>
    </xdr:from>
    <xdr:to>
      <xdr:col>5</xdr:col>
      <xdr:colOff>409575</xdr:colOff>
      <xdr:row>105</xdr:row>
      <xdr:rowOff>38100</xdr:rowOff>
    </xdr:to>
    <xdr:cxnSp macro="">
      <xdr:nvCxnSpPr>
        <xdr:cNvPr id="32" name="Straight Connector 31"/>
        <xdr:cNvCxnSpPr/>
      </xdr:nvCxnSpPr>
      <xdr:spPr>
        <a:xfrm>
          <a:off x="3390900" y="213169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110</xdr:row>
      <xdr:rowOff>38100</xdr:rowOff>
    </xdr:from>
    <xdr:to>
      <xdr:col>4</xdr:col>
      <xdr:colOff>1076325</xdr:colOff>
      <xdr:row>110</xdr:row>
      <xdr:rowOff>38100</xdr:rowOff>
    </xdr:to>
    <xdr:cxnSp macro="">
      <xdr:nvCxnSpPr>
        <xdr:cNvPr id="33" name="Straight Connector 32"/>
        <xdr:cNvCxnSpPr/>
      </xdr:nvCxnSpPr>
      <xdr:spPr>
        <a:xfrm>
          <a:off x="1971675" y="22269450"/>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806823</xdr:colOff>
      <xdr:row>86</xdr:row>
      <xdr:rowOff>67235</xdr:rowOff>
    </xdr:from>
    <xdr:to>
      <xdr:col>7</xdr:col>
      <xdr:colOff>56028</xdr:colOff>
      <xdr:row>95</xdr:row>
      <xdr:rowOff>145676</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273326</xdr:colOff>
      <xdr:row>0</xdr:row>
      <xdr:rowOff>24847</xdr:rowOff>
    </xdr:from>
    <xdr:to>
      <xdr:col>12</xdr:col>
      <xdr:colOff>244337</xdr:colOff>
      <xdr:row>2</xdr:row>
      <xdr:rowOff>84600</xdr:rowOff>
    </xdr:to>
    <xdr:sp macro="" textlink="">
      <xdr:nvSpPr>
        <xdr:cNvPr id="35" name="Left Arrow 34">
          <a:hlinkClick xmlns:r="http://schemas.openxmlformats.org/officeDocument/2006/relationships" r:id="rId2"/>
        </xdr:cNvPr>
        <xdr:cNvSpPr/>
      </xdr:nvSpPr>
      <xdr:spPr>
        <a:xfrm>
          <a:off x="6588401" y="24847"/>
          <a:ext cx="58061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28574</xdr:colOff>
      <xdr:row>34</xdr:row>
      <xdr:rowOff>9525</xdr:rowOff>
    </xdr:from>
    <xdr:to>
      <xdr:col>4</xdr:col>
      <xdr:colOff>1590675</xdr:colOff>
      <xdr:row>39</xdr:row>
      <xdr:rowOff>285750</xdr:rowOff>
    </xdr:to>
    <xdr:sp macro="" textlink="">
      <xdr:nvSpPr>
        <xdr:cNvPr id="36" name="TextBox 35"/>
        <xdr:cNvSpPr txBox="1"/>
      </xdr:nvSpPr>
      <xdr:spPr>
        <a:xfrm>
          <a:off x="3343274" y="6848475"/>
          <a:ext cx="1562101"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xdr:from>
      <xdr:col>4</xdr:col>
      <xdr:colOff>19050</xdr:colOff>
      <xdr:row>28</xdr:row>
      <xdr:rowOff>47625</xdr:rowOff>
    </xdr:from>
    <xdr:to>
      <xdr:col>4</xdr:col>
      <xdr:colOff>1543050</xdr:colOff>
      <xdr:row>33</xdr:row>
      <xdr:rowOff>66675</xdr:rowOff>
    </xdr:to>
    <xdr:sp macro="" textlink="">
      <xdr:nvSpPr>
        <xdr:cNvPr id="37" name="TextBox 36"/>
        <xdr:cNvSpPr txBox="1"/>
      </xdr:nvSpPr>
      <xdr:spPr>
        <a:xfrm>
          <a:off x="3333750" y="5743575"/>
          <a:ext cx="1524000"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0 - No evidence                               </a:t>
          </a:r>
        </a:p>
        <a:p>
          <a:r>
            <a:rPr lang="en-US" sz="900"/>
            <a:t>1-Marginal: At least 5% Inc                                             2. Average: At least 7% Inc                                         3. High: At least 10% Inc</a:t>
          </a:r>
        </a:p>
        <a:p>
          <a:r>
            <a:rPr lang="en-US" sz="900"/>
            <a:t>or 95% CSR</a:t>
          </a:r>
        </a:p>
      </xdr:txBody>
    </xdr:sp>
    <xdr:clientData/>
  </xdr:twoCellAnchor>
  <xdr:twoCellAnchor>
    <xdr:from>
      <xdr:col>4</xdr:col>
      <xdr:colOff>47626</xdr:colOff>
      <xdr:row>22</xdr:row>
      <xdr:rowOff>85726</xdr:rowOff>
    </xdr:from>
    <xdr:to>
      <xdr:col>4</xdr:col>
      <xdr:colOff>1571626</xdr:colOff>
      <xdr:row>27</xdr:row>
      <xdr:rowOff>47626</xdr:rowOff>
    </xdr:to>
    <xdr:sp macro="" textlink="">
      <xdr:nvSpPr>
        <xdr:cNvPr id="38" name="TextBox 37"/>
        <xdr:cNvSpPr txBox="1"/>
      </xdr:nvSpPr>
      <xdr:spPr>
        <a:xfrm>
          <a:off x="3362326" y="4638676"/>
          <a:ext cx="15240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0 - No evidence                                </a:t>
          </a:r>
        </a:p>
        <a:p>
          <a:r>
            <a:rPr lang="en-US" sz="900"/>
            <a:t>1-Marginal: At least 5% Inc.                                         2. Average: At least 7% Inc.                                             3. High: At least 10% Inc.    </a:t>
          </a:r>
        </a:p>
        <a:p>
          <a:r>
            <a:rPr lang="en-US" sz="900"/>
            <a:t>or 95% CR                                   </a:t>
          </a:r>
        </a:p>
      </xdr:txBody>
    </xdr:sp>
    <xdr:clientData/>
  </xdr:twoCellAnchor>
  <xdr:twoCellAnchor>
    <xdr:from>
      <xdr:col>4</xdr:col>
      <xdr:colOff>38100</xdr:colOff>
      <xdr:row>16</xdr:row>
      <xdr:rowOff>66675</xdr:rowOff>
    </xdr:from>
    <xdr:to>
      <xdr:col>4</xdr:col>
      <xdr:colOff>1600200</xdr:colOff>
      <xdr:row>21</xdr:row>
      <xdr:rowOff>76200</xdr:rowOff>
    </xdr:to>
    <xdr:sp macro="" textlink="">
      <xdr:nvSpPr>
        <xdr:cNvPr id="39" name="TextBox 38"/>
        <xdr:cNvSpPr txBox="1"/>
      </xdr:nvSpPr>
      <xdr:spPr>
        <a:xfrm>
          <a:off x="3352800" y="3514725"/>
          <a:ext cx="15621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28576</xdr:colOff>
      <xdr:row>10</xdr:row>
      <xdr:rowOff>9526</xdr:rowOff>
    </xdr:from>
    <xdr:to>
      <xdr:col>4</xdr:col>
      <xdr:colOff>1609726</xdr:colOff>
      <xdr:row>15</xdr:row>
      <xdr:rowOff>371476</xdr:rowOff>
    </xdr:to>
    <xdr:sp macro="" textlink="">
      <xdr:nvSpPr>
        <xdr:cNvPr id="40" name="TextBox 39"/>
        <xdr:cNvSpPr txBox="1"/>
      </xdr:nvSpPr>
      <xdr:spPr>
        <a:xfrm>
          <a:off x="3343276" y="1924051"/>
          <a:ext cx="158115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Inc.      </a:t>
          </a:r>
        </a:p>
        <a:p>
          <a:r>
            <a:rPr lang="en-US" sz="800"/>
            <a:t>  2. Average: At least 90% Inc.       </a:t>
          </a:r>
        </a:p>
        <a:p>
          <a:r>
            <a:rPr lang="en-US" sz="800"/>
            <a:t>   3. High: At least 95% Inc.</a:t>
          </a:r>
        </a:p>
      </xdr:txBody>
    </xdr:sp>
    <xdr:clientData/>
  </xdr:twoCellAnchor>
  <xdr:twoCellAnchor editAs="oneCell">
    <xdr:from>
      <xdr:col>0</xdr:col>
      <xdr:colOff>34636</xdr:colOff>
      <xdr:row>0</xdr:row>
      <xdr:rowOff>0</xdr:rowOff>
    </xdr:from>
    <xdr:to>
      <xdr:col>1</xdr:col>
      <xdr:colOff>176644</xdr:colOff>
      <xdr:row>4</xdr:row>
      <xdr:rowOff>183573</xdr:rowOff>
    </xdr:to>
    <xdr:pic>
      <xdr:nvPicPr>
        <xdr:cNvPr id="14" name="Picture 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636" y="0"/>
          <a:ext cx="990599" cy="876300"/>
        </a:xfrm>
        <a:prstGeom prst="rect">
          <a:avLst/>
        </a:prstGeom>
      </xdr:spPr>
    </xdr:pic>
    <xdr:clientData/>
  </xdr:twoCellAnchor>
  <xdr:twoCellAnchor editAs="oneCell">
    <xdr:from>
      <xdr:col>4</xdr:col>
      <xdr:colOff>1628150</xdr:colOff>
      <xdr:row>0</xdr:row>
      <xdr:rowOff>9525</xdr:rowOff>
    </xdr:from>
    <xdr:to>
      <xdr:col>7</xdr:col>
      <xdr:colOff>604404</xdr:colOff>
      <xdr:row>4</xdr:row>
      <xdr:rowOff>40199</xdr:rowOff>
    </xdr:to>
    <xdr:pic>
      <xdr:nvPicPr>
        <xdr:cNvPr id="15" name="Picture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35923" y="9525"/>
          <a:ext cx="1270913" cy="7234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104</xdr:row>
      <xdr:rowOff>38100</xdr:rowOff>
    </xdr:from>
    <xdr:to>
      <xdr:col>2</xdr:col>
      <xdr:colOff>800100</xdr:colOff>
      <xdr:row>104</xdr:row>
      <xdr:rowOff>38100</xdr:rowOff>
    </xdr:to>
    <xdr:cxnSp macro="">
      <xdr:nvCxnSpPr>
        <xdr:cNvPr id="2" name="Straight Connector 1"/>
        <xdr:cNvCxnSpPr/>
      </xdr:nvCxnSpPr>
      <xdr:spPr>
        <a:xfrm>
          <a:off x="876300" y="2049780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104</xdr:row>
      <xdr:rowOff>38100</xdr:rowOff>
    </xdr:from>
    <xdr:to>
      <xdr:col>5</xdr:col>
      <xdr:colOff>457200</xdr:colOff>
      <xdr:row>104</xdr:row>
      <xdr:rowOff>38100</xdr:rowOff>
    </xdr:to>
    <xdr:cxnSp macro="">
      <xdr:nvCxnSpPr>
        <xdr:cNvPr id="3" name="Straight Connector 2"/>
        <xdr:cNvCxnSpPr/>
      </xdr:nvCxnSpPr>
      <xdr:spPr>
        <a:xfrm>
          <a:off x="3495675" y="20497800"/>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108</xdr:row>
      <xdr:rowOff>38100</xdr:rowOff>
    </xdr:from>
    <xdr:to>
      <xdr:col>2</xdr:col>
      <xdr:colOff>752475</xdr:colOff>
      <xdr:row>108</xdr:row>
      <xdr:rowOff>38100</xdr:rowOff>
    </xdr:to>
    <xdr:cxnSp macro="">
      <xdr:nvCxnSpPr>
        <xdr:cNvPr id="4" name="Straight Connector 3"/>
        <xdr:cNvCxnSpPr/>
      </xdr:nvCxnSpPr>
      <xdr:spPr>
        <a:xfrm>
          <a:off x="828675" y="21259800"/>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108</xdr:row>
      <xdr:rowOff>38100</xdr:rowOff>
    </xdr:from>
    <xdr:to>
      <xdr:col>5</xdr:col>
      <xdr:colOff>409575</xdr:colOff>
      <xdr:row>108</xdr:row>
      <xdr:rowOff>38100</xdr:rowOff>
    </xdr:to>
    <xdr:cxnSp macro="">
      <xdr:nvCxnSpPr>
        <xdr:cNvPr id="5" name="Straight Connector 4"/>
        <xdr:cNvCxnSpPr/>
      </xdr:nvCxnSpPr>
      <xdr:spPr>
        <a:xfrm>
          <a:off x="3448050" y="21259800"/>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113</xdr:row>
      <xdr:rowOff>38100</xdr:rowOff>
    </xdr:from>
    <xdr:to>
      <xdr:col>4</xdr:col>
      <xdr:colOff>1076325</xdr:colOff>
      <xdr:row>113</xdr:row>
      <xdr:rowOff>38100</xdr:rowOff>
    </xdr:to>
    <xdr:cxnSp macro="">
      <xdr:nvCxnSpPr>
        <xdr:cNvPr id="6" name="Straight Connector 5"/>
        <xdr:cNvCxnSpPr/>
      </xdr:nvCxnSpPr>
      <xdr:spPr>
        <a:xfrm>
          <a:off x="1971675" y="22212300"/>
          <a:ext cx="2476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15</xdr:col>
      <xdr:colOff>8659</xdr:colOff>
      <xdr:row>2</xdr:row>
      <xdr:rowOff>84600</xdr:rowOff>
    </xdr:to>
    <xdr:sp macro="" textlink="">
      <xdr:nvSpPr>
        <xdr:cNvPr id="7" name="Left Arrow 6">
          <a:hlinkClick xmlns:r="http://schemas.openxmlformats.org/officeDocument/2006/relationships" r:id="rId1"/>
        </xdr:cNvPr>
        <xdr:cNvSpPr/>
      </xdr:nvSpPr>
      <xdr:spPr>
        <a:xfrm>
          <a:off x="7131326" y="24847"/>
          <a:ext cx="706883"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8" name="TextBox 7"/>
        <xdr:cNvSpPr txBox="1"/>
      </xdr:nvSpPr>
      <xdr:spPr>
        <a:xfrm>
          <a:off x="3396700" y="2384563"/>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9" name="TextBox 8"/>
        <xdr:cNvSpPr txBox="1"/>
      </xdr:nvSpPr>
      <xdr:spPr>
        <a:xfrm>
          <a:off x="3404981" y="3926370"/>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33132</xdr:colOff>
      <xdr:row>35</xdr:row>
      <xdr:rowOff>14384</xdr:rowOff>
    </xdr:from>
    <xdr:to>
      <xdr:col>4</xdr:col>
      <xdr:colOff>1595233</xdr:colOff>
      <xdr:row>40</xdr:row>
      <xdr:rowOff>366347</xdr:rowOff>
    </xdr:to>
    <xdr:sp macro="" textlink="">
      <xdr:nvSpPr>
        <xdr:cNvPr id="10" name="TextBox 9"/>
        <xdr:cNvSpPr txBox="1"/>
      </xdr:nvSpPr>
      <xdr:spPr>
        <a:xfrm>
          <a:off x="3403517" y="5949192"/>
          <a:ext cx="1562101" cy="2330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p>
        <a:p>
          <a:r>
            <a:rPr lang="en-US" sz="800" baseline="0"/>
            <a:t>Option 3 </a:t>
          </a:r>
        </a:p>
        <a:p>
          <a:r>
            <a:rPr lang="en-US" sz="800" baseline="0"/>
            <a:t>Promotion Rate</a:t>
          </a:r>
        </a:p>
        <a:p>
          <a:r>
            <a:rPr lang="en-US" sz="800">
              <a:solidFill>
                <a:schemeClr val="dk1"/>
              </a:solidFill>
              <a:effectLst/>
              <a:latin typeface="+mn-lt"/>
              <a:ea typeface="+mn-ea"/>
              <a:cs typeface="+mn-cs"/>
            </a:rPr>
            <a:t>1. Marginal: At least 85%      </a:t>
          </a:r>
          <a:endParaRPr lang="en-US" sz="800">
            <a:effectLst/>
          </a:endParaRPr>
        </a:p>
        <a:p>
          <a:r>
            <a:rPr lang="en-US" sz="800">
              <a:solidFill>
                <a:schemeClr val="dk1"/>
              </a:solidFill>
              <a:effectLst/>
              <a:latin typeface="+mn-lt"/>
              <a:ea typeface="+mn-ea"/>
              <a:cs typeface="+mn-cs"/>
            </a:rPr>
            <a:t>  2. Average: At least 90%   </a:t>
          </a:r>
          <a:endParaRPr lang="en-US" sz="800">
            <a:effectLst/>
          </a:endParaRPr>
        </a:p>
        <a:p>
          <a:r>
            <a:rPr lang="en-US" sz="800">
              <a:solidFill>
                <a:schemeClr val="dk1"/>
              </a:solidFill>
              <a:effectLst/>
              <a:latin typeface="+mn-lt"/>
              <a:ea typeface="+mn-ea"/>
              <a:cs typeface="+mn-cs"/>
            </a:rPr>
            <a:t>   3. High: At least 95% </a:t>
          </a:r>
          <a:endParaRPr lang="en-US" sz="800">
            <a:effectLst/>
          </a:endParaRPr>
        </a:p>
        <a:p>
          <a:endParaRPr lang="en-US" sz="800"/>
        </a:p>
      </xdr:txBody>
    </xdr:sp>
    <xdr:clientData/>
  </xdr:twoCellAnchor>
  <xdr:twoCellAnchor editAs="oneCell">
    <xdr:from>
      <xdr:col>0</xdr:col>
      <xdr:colOff>31750</xdr:colOff>
      <xdr:row>0</xdr:row>
      <xdr:rowOff>0</xdr:rowOff>
    </xdr:from>
    <xdr:to>
      <xdr:col>1</xdr:col>
      <xdr:colOff>173036</xdr:colOff>
      <xdr:row>2</xdr:row>
      <xdr:rowOff>294368</xdr:rowOff>
    </xdr:to>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784225"/>
        </a:xfrm>
        <a:prstGeom prst="rect">
          <a:avLst/>
        </a:prstGeom>
      </xdr:spPr>
    </xdr:pic>
    <xdr:clientData/>
  </xdr:twoCellAnchor>
  <xdr:twoCellAnchor editAs="oneCell">
    <xdr:from>
      <xdr:col>4</xdr:col>
      <xdr:colOff>1615162</xdr:colOff>
      <xdr:row>0</xdr:row>
      <xdr:rowOff>9525</xdr:rowOff>
    </xdr:from>
    <xdr:to>
      <xdr:col>7</xdr:col>
      <xdr:colOff>97847</xdr:colOff>
      <xdr:row>2</xdr:row>
      <xdr:rowOff>254932</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87012" y="9525"/>
          <a:ext cx="1263985" cy="659901"/>
        </a:xfrm>
        <a:prstGeom prst="rect">
          <a:avLst/>
        </a:prstGeom>
      </xdr:spPr>
    </xdr:pic>
    <xdr:clientData/>
  </xdr:twoCellAnchor>
  <xdr:twoCellAnchor>
    <xdr:from>
      <xdr:col>4</xdr:col>
      <xdr:colOff>31399</xdr:colOff>
      <xdr:row>23</xdr:row>
      <xdr:rowOff>73940</xdr:rowOff>
    </xdr:from>
    <xdr:to>
      <xdr:col>4</xdr:col>
      <xdr:colOff>1593499</xdr:colOff>
      <xdr:row>28</xdr:row>
      <xdr:rowOff>95438</xdr:rowOff>
    </xdr:to>
    <xdr:sp macro="" textlink="">
      <xdr:nvSpPr>
        <xdr:cNvPr id="14" name="TextBox 13"/>
        <xdr:cNvSpPr txBox="1"/>
      </xdr:nvSpPr>
      <xdr:spPr>
        <a:xfrm>
          <a:off x="3403249" y="5055515"/>
          <a:ext cx="1562100" cy="926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103</xdr:row>
      <xdr:rowOff>38100</xdr:rowOff>
    </xdr:from>
    <xdr:to>
      <xdr:col>2</xdr:col>
      <xdr:colOff>800100</xdr:colOff>
      <xdr:row>103</xdr:row>
      <xdr:rowOff>38100</xdr:rowOff>
    </xdr:to>
    <xdr:cxnSp macro="">
      <xdr:nvCxnSpPr>
        <xdr:cNvPr id="2" name="Straight Connector 1"/>
        <xdr:cNvCxnSpPr/>
      </xdr:nvCxnSpPr>
      <xdr:spPr>
        <a:xfrm>
          <a:off x="876300" y="2052637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103</xdr:row>
      <xdr:rowOff>38100</xdr:rowOff>
    </xdr:from>
    <xdr:to>
      <xdr:col>5</xdr:col>
      <xdr:colOff>457200</xdr:colOff>
      <xdr:row>103</xdr:row>
      <xdr:rowOff>38100</xdr:rowOff>
    </xdr:to>
    <xdr:cxnSp macro="">
      <xdr:nvCxnSpPr>
        <xdr:cNvPr id="3" name="Straight Connector 2"/>
        <xdr:cNvCxnSpPr/>
      </xdr:nvCxnSpPr>
      <xdr:spPr>
        <a:xfrm>
          <a:off x="3438525" y="20526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828675</xdr:colOff>
      <xdr:row>107</xdr:row>
      <xdr:rowOff>38100</xdr:rowOff>
    </xdr:from>
    <xdr:to>
      <xdr:col>2</xdr:col>
      <xdr:colOff>752475</xdr:colOff>
      <xdr:row>107</xdr:row>
      <xdr:rowOff>38100</xdr:rowOff>
    </xdr:to>
    <xdr:cxnSp macro="">
      <xdr:nvCxnSpPr>
        <xdr:cNvPr id="4" name="Straight Connector 3"/>
        <xdr:cNvCxnSpPr/>
      </xdr:nvCxnSpPr>
      <xdr:spPr>
        <a:xfrm>
          <a:off x="828675" y="21288375"/>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107</xdr:row>
      <xdr:rowOff>38100</xdr:rowOff>
    </xdr:from>
    <xdr:to>
      <xdr:col>5</xdr:col>
      <xdr:colOff>409575</xdr:colOff>
      <xdr:row>107</xdr:row>
      <xdr:rowOff>38100</xdr:rowOff>
    </xdr:to>
    <xdr:cxnSp macro="">
      <xdr:nvCxnSpPr>
        <xdr:cNvPr id="5" name="Straight Connector 4"/>
        <xdr:cNvCxnSpPr/>
      </xdr:nvCxnSpPr>
      <xdr:spPr>
        <a:xfrm>
          <a:off x="3390900" y="21288375"/>
          <a:ext cx="1962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1123950</xdr:colOff>
      <xdr:row>112</xdr:row>
      <xdr:rowOff>38100</xdr:rowOff>
    </xdr:from>
    <xdr:to>
      <xdr:col>4</xdr:col>
      <xdr:colOff>1076325</xdr:colOff>
      <xdr:row>112</xdr:row>
      <xdr:rowOff>38100</xdr:rowOff>
    </xdr:to>
    <xdr:cxnSp macro="">
      <xdr:nvCxnSpPr>
        <xdr:cNvPr id="6" name="Straight Connector 5"/>
        <xdr:cNvCxnSpPr/>
      </xdr:nvCxnSpPr>
      <xdr:spPr>
        <a:xfrm>
          <a:off x="1971675" y="222408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273326</xdr:colOff>
      <xdr:row>0</xdr:row>
      <xdr:rowOff>24847</xdr:rowOff>
    </xdr:from>
    <xdr:to>
      <xdr:col>15</xdr:col>
      <xdr:colOff>8659</xdr:colOff>
      <xdr:row>2</xdr:row>
      <xdr:rowOff>84600</xdr:rowOff>
    </xdr:to>
    <xdr:sp macro="" textlink="">
      <xdr:nvSpPr>
        <xdr:cNvPr id="8" name="Left Arrow 7">
          <a:hlinkClick xmlns:r="http://schemas.openxmlformats.org/officeDocument/2006/relationships" r:id="rId1"/>
        </xdr:cNvPr>
        <xdr:cNvSpPr/>
      </xdr:nvSpPr>
      <xdr:spPr>
        <a:xfrm>
          <a:off x="7131326" y="24847"/>
          <a:ext cx="705151" cy="4407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back</a:t>
          </a:r>
        </a:p>
      </xdr:txBody>
    </xdr:sp>
    <xdr:clientData fPrintsWithSheet="0"/>
  </xdr:twoCellAnchor>
  <xdr:twoCellAnchor>
    <xdr:from>
      <xdr:col>4</xdr:col>
      <xdr:colOff>24850</xdr:colOff>
      <xdr:row>11</xdr:row>
      <xdr:rowOff>41413</xdr:rowOff>
    </xdr:from>
    <xdr:to>
      <xdr:col>4</xdr:col>
      <xdr:colOff>1606828</xdr:colOff>
      <xdr:row>16</xdr:row>
      <xdr:rowOff>400879</xdr:rowOff>
    </xdr:to>
    <xdr:sp macro="" textlink="">
      <xdr:nvSpPr>
        <xdr:cNvPr id="9" name="TextBox 8"/>
        <xdr:cNvSpPr txBox="1"/>
      </xdr:nvSpPr>
      <xdr:spPr>
        <a:xfrm>
          <a:off x="3339550" y="1917838"/>
          <a:ext cx="1581978" cy="148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 Enrolment Increase                </a:t>
          </a:r>
        </a:p>
        <a:p>
          <a:r>
            <a:rPr lang="en-US" sz="800"/>
            <a:t> 0- No evidence                                       </a:t>
          </a:r>
        </a:p>
        <a:p>
          <a:r>
            <a:rPr lang="en-US" sz="800"/>
            <a:t>  1- Marginal: At least 5% Inc.                                          </a:t>
          </a:r>
        </a:p>
        <a:p>
          <a:r>
            <a:rPr lang="en-US" sz="800"/>
            <a:t>  2-Average: At least 7% Inc.                                       </a:t>
          </a:r>
        </a:p>
        <a:p>
          <a:r>
            <a:rPr lang="en-US" sz="800"/>
            <a:t>  3-High: At least 10% Inc.       </a:t>
          </a:r>
        </a:p>
        <a:p>
          <a:r>
            <a:rPr lang="en-US" sz="800"/>
            <a:t> </a:t>
          </a:r>
        </a:p>
        <a:p>
          <a:r>
            <a:rPr lang="en-US" sz="800"/>
            <a:t> B. Justification: Enrolment Rate based on Community Mapping     </a:t>
          </a:r>
        </a:p>
        <a:p>
          <a:r>
            <a:rPr lang="en-US" sz="800"/>
            <a:t>  1. Marginal: At least 85%      </a:t>
          </a:r>
        </a:p>
        <a:p>
          <a:r>
            <a:rPr lang="en-US" sz="800"/>
            <a:t>  2. Average: At least 90%   </a:t>
          </a:r>
        </a:p>
        <a:p>
          <a:r>
            <a:rPr lang="en-US" sz="800"/>
            <a:t>   3. High: At least 95% </a:t>
          </a:r>
        </a:p>
      </xdr:txBody>
    </xdr:sp>
    <xdr:clientData/>
  </xdr:twoCellAnchor>
  <xdr:twoCellAnchor>
    <xdr:from>
      <xdr:col>4</xdr:col>
      <xdr:colOff>33131</xdr:colOff>
      <xdr:row>17</xdr:row>
      <xdr:rowOff>49695</xdr:rowOff>
    </xdr:from>
    <xdr:to>
      <xdr:col>4</xdr:col>
      <xdr:colOff>1595231</xdr:colOff>
      <xdr:row>22</xdr:row>
      <xdr:rowOff>62533</xdr:rowOff>
    </xdr:to>
    <xdr:sp macro="" textlink="">
      <xdr:nvSpPr>
        <xdr:cNvPr id="10" name="TextBox 9"/>
        <xdr:cNvSpPr txBox="1"/>
      </xdr:nvSpPr>
      <xdr:spPr>
        <a:xfrm>
          <a:off x="3347831" y="3459645"/>
          <a:ext cx="1562100" cy="927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twoCellAnchor>
    <xdr:from>
      <xdr:col>4</xdr:col>
      <xdr:colOff>33132</xdr:colOff>
      <xdr:row>35</xdr:row>
      <xdr:rowOff>24850</xdr:rowOff>
    </xdr:from>
    <xdr:to>
      <xdr:col>4</xdr:col>
      <xdr:colOff>1595233</xdr:colOff>
      <xdr:row>40</xdr:row>
      <xdr:rowOff>298175</xdr:rowOff>
    </xdr:to>
    <xdr:sp macro="" textlink="">
      <xdr:nvSpPr>
        <xdr:cNvPr id="13" name="TextBox 12"/>
        <xdr:cNvSpPr txBox="1"/>
      </xdr:nvSpPr>
      <xdr:spPr>
        <a:xfrm>
          <a:off x="3347832" y="6825700"/>
          <a:ext cx="1562101" cy="173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Option 1</a:t>
          </a:r>
        </a:p>
        <a:p>
          <a:r>
            <a:rPr lang="en-US" sz="800"/>
            <a:t>Elementary-Baseline 67%</a:t>
          </a:r>
        </a:p>
        <a:p>
          <a:r>
            <a:rPr lang="en-US" sz="800"/>
            <a:t>1-Marginal: At least</a:t>
          </a:r>
          <a:r>
            <a:rPr lang="en-US" sz="800" baseline="0"/>
            <a:t> 2% Inc.</a:t>
          </a:r>
        </a:p>
        <a:p>
          <a:r>
            <a:rPr lang="en-US" sz="800" baseline="0"/>
            <a:t>2-Average- At least 5% Inc.</a:t>
          </a:r>
        </a:p>
        <a:p>
          <a:r>
            <a:rPr lang="en-US" sz="800" baseline="0"/>
            <a:t>3- High- With 7% Inc. or 75% Inc.</a:t>
          </a:r>
        </a:p>
        <a:p>
          <a:r>
            <a:rPr lang="en-US" sz="800" baseline="0"/>
            <a:t>Secondary- Baseline 48%</a:t>
          </a:r>
        </a:p>
        <a:p>
          <a:r>
            <a:rPr lang="en-US" sz="800" baseline="0"/>
            <a:t>1-Marginal: At least 7% Inc.</a:t>
          </a:r>
        </a:p>
        <a:p>
          <a:r>
            <a:rPr lang="en-US" sz="800" baseline="0"/>
            <a:t>2-Average: At least 8% Inc.</a:t>
          </a:r>
        </a:p>
        <a:p>
          <a:r>
            <a:rPr lang="en-US" sz="800" baseline="0"/>
            <a:t>3-High: With 10% Inc. or 75% Inc</a:t>
          </a:r>
        </a:p>
        <a:p>
          <a:r>
            <a:rPr lang="en-US" sz="800" baseline="0"/>
            <a:t>Option 2</a:t>
          </a:r>
        </a:p>
        <a:p>
          <a:r>
            <a:rPr lang="en-US" sz="800"/>
            <a:t>1-Marginal: 26-50% Inc.</a:t>
          </a:r>
        </a:p>
        <a:p>
          <a:r>
            <a:rPr lang="en-US" sz="800"/>
            <a:t>2-Average: 51-75%</a:t>
          </a:r>
          <a:r>
            <a:rPr lang="en-US" sz="800" baseline="0"/>
            <a:t> Inc.</a:t>
          </a:r>
        </a:p>
        <a:p>
          <a:r>
            <a:rPr lang="en-US" sz="800" baseline="0"/>
            <a:t>3-High: 76-100% Inc.</a:t>
          </a:r>
          <a:endParaRPr lang="en-US" sz="800"/>
        </a:p>
      </xdr:txBody>
    </xdr:sp>
    <xdr:clientData/>
  </xdr:twoCellAnchor>
  <xdr:twoCellAnchor editAs="oneCell">
    <xdr:from>
      <xdr:col>0</xdr:col>
      <xdr:colOff>31750</xdr:colOff>
      <xdr:row>0</xdr:row>
      <xdr:rowOff>0</xdr:rowOff>
    </xdr:from>
    <xdr:to>
      <xdr:col>1</xdr:col>
      <xdr:colOff>173036</xdr:colOff>
      <xdr:row>4</xdr:row>
      <xdr:rowOff>75142</xdr:rowOff>
    </xdr:to>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750" y="0"/>
          <a:ext cx="989011" cy="879475"/>
        </a:xfrm>
        <a:prstGeom prst="rect">
          <a:avLst/>
        </a:prstGeom>
      </xdr:spPr>
    </xdr:pic>
    <xdr:clientData/>
  </xdr:twoCellAnchor>
  <xdr:twoCellAnchor editAs="oneCell">
    <xdr:from>
      <xdr:col>4</xdr:col>
      <xdr:colOff>1615162</xdr:colOff>
      <xdr:row>0</xdr:row>
      <xdr:rowOff>9525</xdr:rowOff>
    </xdr:from>
    <xdr:to>
      <xdr:col>7</xdr:col>
      <xdr:colOff>97847</xdr:colOff>
      <xdr:row>3</xdr:row>
      <xdr:rowOff>76759</xdr:rowOff>
    </xdr:to>
    <xdr:pic>
      <xdr:nvPicPr>
        <xdr:cNvPr id="15" name="Picture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9862" y="9525"/>
          <a:ext cx="1270913" cy="723401"/>
        </a:xfrm>
        <a:prstGeom prst="rect">
          <a:avLst/>
        </a:prstGeom>
      </xdr:spPr>
    </xdr:pic>
    <xdr:clientData/>
  </xdr:twoCellAnchor>
  <xdr:twoCellAnchor>
    <xdr:from>
      <xdr:col>1</xdr:col>
      <xdr:colOff>650874</xdr:colOff>
      <xdr:row>82</xdr:row>
      <xdr:rowOff>1444</xdr:rowOff>
    </xdr:from>
    <xdr:to>
      <xdr:col>6</xdr:col>
      <xdr:colOff>2885</xdr:colOff>
      <xdr:row>94</xdr:row>
      <xdr:rowOff>158606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31399</xdr:colOff>
      <xdr:row>23</xdr:row>
      <xdr:rowOff>73940</xdr:rowOff>
    </xdr:from>
    <xdr:to>
      <xdr:col>4</xdr:col>
      <xdr:colOff>1593499</xdr:colOff>
      <xdr:row>28</xdr:row>
      <xdr:rowOff>95438</xdr:rowOff>
    </xdr:to>
    <xdr:sp macro="" textlink="">
      <xdr:nvSpPr>
        <xdr:cNvPr id="16" name="TextBox 15"/>
        <xdr:cNvSpPr txBox="1"/>
      </xdr:nvSpPr>
      <xdr:spPr>
        <a:xfrm>
          <a:off x="3399785" y="4801804"/>
          <a:ext cx="1562100" cy="930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                                                                    1. Marginal: At least 5% dec.                                             2. Average: At least 2% dec.                                              3. High: Has 0 Dropout rate or less than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53.bin"/><Relationship Id="rId16" Type="http://schemas.openxmlformats.org/officeDocument/2006/relationships/ctrlProp" Target="../ctrlProps/ctrlProp11.xml"/><Relationship Id="rId29" Type="http://schemas.openxmlformats.org/officeDocument/2006/relationships/ctrlProp" Target="../ctrlProps/ctrlProp24.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3" Type="http://schemas.openxmlformats.org/officeDocument/2006/relationships/ctrlProp" Target="../ctrlProps/ctrlProp48.xml"/><Relationship Id="rId58" Type="http://schemas.openxmlformats.org/officeDocument/2006/relationships/ctrlProp" Target="../ctrlProps/ctrlProp53.xml"/><Relationship Id="rId66" Type="http://schemas.openxmlformats.org/officeDocument/2006/relationships/ctrlProp" Target="../ctrlProps/ctrlProp61.xml"/><Relationship Id="rId74" Type="http://schemas.openxmlformats.org/officeDocument/2006/relationships/ctrlProp" Target="../ctrlProps/ctrlProp69.xml"/><Relationship Id="rId79" Type="http://schemas.openxmlformats.org/officeDocument/2006/relationships/ctrlProp" Target="../ctrlProps/ctrlProp74.xml"/><Relationship Id="rId87" Type="http://schemas.openxmlformats.org/officeDocument/2006/relationships/ctrlProp" Target="../ctrlProps/ctrlProp82.xml"/><Relationship Id="rId102" Type="http://schemas.openxmlformats.org/officeDocument/2006/relationships/ctrlProp" Target="../ctrlProps/ctrlProp97.xml"/><Relationship Id="rId5" Type="http://schemas.openxmlformats.org/officeDocument/2006/relationships/vmlDrawing" Target="../drawings/vmlDrawing4.vml"/><Relationship Id="rId61" Type="http://schemas.openxmlformats.org/officeDocument/2006/relationships/ctrlProp" Target="../ctrlProps/ctrlProp56.xml"/><Relationship Id="rId82" Type="http://schemas.openxmlformats.org/officeDocument/2006/relationships/ctrlProp" Target="../ctrlProps/ctrlProp77.xml"/><Relationship Id="rId90" Type="http://schemas.openxmlformats.org/officeDocument/2006/relationships/ctrlProp" Target="../ctrlProps/ctrlProp85.xml"/><Relationship Id="rId95" Type="http://schemas.openxmlformats.org/officeDocument/2006/relationships/ctrlProp" Target="../ctrlProps/ctrlProp90.xml"/><Relationship Id="rId19" Type="http://schemas.openxmlformats.org/officeDocument/2006/relationships/ctrlProp" Target="../ctrlProps/ctrlProp1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56" Type="http://schemas.openxmlformats.org/officeDocument/2006/relationships/ctrlProp" Target="../ctrlProps/ctrlProp51.xml"/><Relationship Id="rId64" Type="http://schemas.openxmlformats.org/officeDocument/2006/relationships/ctrlProp" Target="../ctrlProps/ctrlProp59.xml"/><Relationship Id="rId69" Type="http://schemas.openxmlformats.org/officeDocument/2006/relationships/ctrlProp" Target="../ctrlProps/ctrlProp64.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80" Type="http://schemas.openxmlformats.org/officeDocument/2006/relationships/ctrlProp" Target="../ctrlProps/ctrlProp75.xml"/><Relationship Id="rId85" Type="http://schemas.openxmlformats.org/officeDocument/2006/relationships/ctrlProp" Target="../ctrlProps/ctrlProp80.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printerSettings" Target="../printerSettings/printerSettings54.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59" Type="http://schemas.openxmlformats.org/officeDocument/2006/relationships/ctrlProp" Target="../ctrlProps/ctrlProp54.xml"/><Relationship Id="rId67" Type="http://schemas.openxmlformats.org/officeDocument/2006/relationships/ctrlProp" Target="../ctrlProps/ctrlProp62.xml"/><Relationship Id="rId103" Type="http://schemas.openxmlformats.org/officeDocument/2006/relationships/ctrlProp" Target="../ctrlProps/ctrlProp98.xml"/><Relationship Id="rId20" Type="http://schemas.openxmlformats.org/officeDocument/2006/relationships/ctrlProp" Target="../ctrlProps/ctrlProp15.xml"/><Relationship Id="rId41" Type="http://schemas.openxmlformats.org/officeDocument/2006/relationships/ctrlProp" Target="../ctrlProps/ctrlProp36.xml"/><Relationship Id="rId54" Type="http://schemas.openxmlformats.org/officeDocument/2006/relationships/ctrlProp" Target="../ctrlProps/ctrlProp49.xml"/><Relationship Id="rId62" Type="http://schemas.openxmlformats.org/officeDocument/2006/relationships/ctrlProp" Target="../ctrlProps/ctrlProp57.xml"/><Relationship Id="rId70" Type="http://schemas.openxmlformats.org/officeDocument/2006/relationships/ctrlProp" Target="../ctrlProps/ctrlProp65.xml"/><Relationship Id="rId75" Type="http://schemas.openxmlformats.org/officeDocument/2006/relationships/ctrlProp" Target="../ctrlProps/ctrlProp70.xml"/><Relationship Id="rId83" Type="http://schemas.openxmlformats.org/officeDocument/2006/relationships/ctrlProp" Target="../ctrlProps/ctrlProp78.xml"/><Relationship Id="rId88" Type="http://schemas.openxmlformats.org/officeDocument/2006/relationships/ctrlProp" Target="../ctrlProps/ctrlProp83.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printerSettings" Target="../printerSettings/printerSettings52.bin"/><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omments" Target="../comments4.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drawing" Target="../drawings/drawing25.x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E30"/>
  <sheetViews>
    <sheetView showGridLines="0" view="pageBreakPreview" zoomScaleNormal="100" zoomScaleSheetLayoutView="100" workbookViewId="0">
      <selection sqref="A1:E1"/>
    </sheetView>
  </sheetViews>
  <sheetFormatPr defaultRowHeight="15" x14ac:dyDescent="0.25"/>
  <cols>
    <col min="1" max="1" width="28.7109375" customWidth="1"/>
    <col min="2" max="2" width="17.28515625" style="4" customWidth="1"/>
    <col min="3" max="3" width="16.85546875" style="4" customWidth="1"/>
    <col min="4" max="4" width="18.85546875" style="4" customWidth="1"/>
    <col min="5" max="5" width="6.7109375" customWidth="1"/>
  </cols>
  <sheetData>
    <row r="1" spans="1:5" x14ac:dyDescent="0.25">
      <c r="A1" s="285" t="s">
        <v>192</v>
      </c>
      <c r="B1" s="285"/>
      <c r="C1" s="285"/>
      <c r="D1" s="285"/>
      <c r="E1" s="285"/>
    </row>
    <row r="2" spans="1:5" x14ac:dyDescent="0.25">
      <c r="A2" s="285" t="s">
        <v>193</v>
      </c>
      <c r="B2" s="285"/>
      <c r="C2" s="285"/>
      <c r="D2" s="285"/>
      <c r="E2" s="285"/>
    </row>
    <row r="3" spans="1:5" ht="21" x14ac:dyDescent="0.35">
      <c r="A3" s="286" t="str">
        <f>'Input Menu'!$A$3:$H$3</f>
        <v/>
      </c>
      <c r="B3" s="286"/>
      <c r="C3" s="286"/>
      <c r="D3" s="286"/>
      <c r="E3" s="286"/>
    </row>
    <row r="4" spans="1:5" ht="21" x14ac:dyDescent="0.35">
      <c r="A4" s="276"/>
      <c r="B4" s="276"/>
      <c r="C4" s="276"/>
      <c r="D4" s="276"/>
      <c r="E4" s="276"/>
    </row>
    <row r="10" spans="1:5" ht="17.25" hidden="1" x14ac:dyDescent="0.25"/>
    <row r="11" spans="1:5" ht="222.75" customHeight="1" x14ac:dyDescent="0.25">
      <c r="A11" s="277" t="s">
        <v>838</v>
      </c>
      <c r="B11" s="287"/>
      <c r="C11" s="287"/>
      <c r="D11" s="287"/>
      <c r="E11" s="287"/>
    </row>
    <row r="12" spans="1:5" x14ac:dyDescent="0.25">
      <c r="A12" s="277" t="s">
        <v>839</v>
      </c>
      <c r="B12" s="283" t="str">
        <f>IF(A3="","",'Input Menu'!$B$6:$C$6)</f>
        <v/>
      </c>
      <c r="C12" s="283"/>
      <c r="D12" s="283"/>
      <c r="E12" s="283"/>
    </row>
    <row r="13" spans="1:5" x14ac:dyDescent="0.25">
      <c r="A13" s="278" t="s">
        <v>840</v>
      </c>
      <c r="B13" s="283" t="str">
        <f>'Input Menu'!$B$7:$C$7</f>
        <v/>
      </c>
      <c r="C13" s="283"/>
      <c r="D13" s="283"/>
      <c r="E13" s="283"/>
    </row>
    <row r="14" spans="1:5" x14ac:dyDescent="0.25">
      <c r="A14" s="278" t="s">
        <v>343</v>
      </c>
      <c r="B14" s="283" t="str">
        <f>'Input Menu'!$B$8:$C$8</f>
        <v/>
      </c>
      <c r="C14" s="283"/>
      <c r="D14" s="283"/>
      <c r="E14" s="283"/>
    </row>
    <row r="15" spans="1:5" x14ac:dyDescent="0.25">
      <c r="A15" s="278" t="s">
        <v>841</v>
      </c>
      <c r="B15" s="283"/>
      <c r="C15" s="283"/>
      <c r="D15" s="283"/>
      <c r="E15" s="283"/>
    </row>
    <row r="16" spans="1:5" x14ac:dyDescent="0.25">
      <c r="A16" s="278" t="s">
        <v>842</v>
      </c>
      <c r="B16" s="283"/>
      <c r="C16" s="283"/>
      <c r="D16" s="283"/>
      <c r="E16" s="283"/>
    </row>
    <row r="17" spans="1:5" x14ac:dyDescent="0.25">
      <c r="A17" s="278" t="s">
        <v>843</v>
      </c>
      <c r="B17" s="283"/>
      <c r="C17" s="283"/>
      <c r="D17" s="283"/>
      <c r="E17" s="283"/>
    </row>
    <row r="18" spans="1:5" x14ac:dyDescent="0.25">
      <c r="A18" s="278" t="s">
        <v>844</v>
      </c>
      <c r="B18" s="283"/>
      <c r="C18" s="283"/>
      <c r="D18" s="283"/>
      <c r="E18" s="283"/>
    </row>
    <row r="19" spans="1:5" x14ac:dyDescent="0.25">
      <c r="A19" s="279" t="s">
        <v>845</v>
      </c>
      <c r="B19" s="280" t="s">
        <v>846</v>
      </c>
      <c r="C19" s="280" t="s">
        <v>847</v>
      </c>
      <c r="D19" s="284" t="s">
        <v>56</v>
      </c>
      <c r="E19" s="284"/>
    </row>
    <row r="20" spans="1:5" x14ac:dyDescent="0.25">
      <c r="A20" s="278" t="s">
        <v>848</v>
      </c>
      <c r="B20" s="281"/>
      <c r="C20" s="281"/>
      <c r="D20" s="282" t="str">
        <f>IF(OR(B20="",C20=""),"",SUM(B20:C20))</f>
        <v/>
      </c>
      <c r="E20" s="282"/>
    </row>
    <row r="21" spans="1:5" x14ac:dyDescent="0.25">
      <c r="A21" s="278" t="s">
        <v>849</v>
      </c>
      <c r="B21" s="281"/>
      <c r="C21" s="281"/>
      <c r="D21" s="282" t="str">
        <f t="shared" ref="D21:D29" si="0">IF(OR(B21="",C21=""),"",SUM(B21:C21))</f>
        <v/>
      </c>
      <c r="E21" s="282"/>
    </row>
    <row r="22" spans="1:5" x14ac:dyDescent="0.25">
      <c r="A22" s="278" t="s">
        <v>850</v>
      </c>
      <c r="B22" s="281"/>
      <c r="C22" s="281"/>
      <c r="D22" s="282" t="str">
        <f t="shared" si="0"/>
        <v/>
      </c>
      <c r="E22" s="282"/>
    </row>
    <row r="23" spans="1:5" x14ac:dyDescent="0.25">
      <c r="A23" s="278" t="s">
        <v>851</v>
      </c>
      <c r="B23" s="281"/>
      <c r="C23" s="281"/>
      <c r="D23" s="282" t="str">
        <f t="shared" si="0"/>
        <v/>
      </c>
      <c r="E23" s="282"/>
    </row>
    <row r="24" spans="1:5" x14ac:dyDescent="0.25">
      <c r="A24" s="278" t="s">
        <v>852</v>
      </c>
      <c r="B24" s="281"/>
      <c r="C24" s="281"/>
      <c r="D24" s="282" t="str">
        <f t="shared" si="0"/>
        <v/>
      </c>
      <c r="E24" s="282"/>
    </row>
    <row r="25" spans="1:5" x14ac:dyDescent="0.25">
      <c r="A25" s="278" t="s">
        <v>853</v>
      </c>
      <c r="B25" s="281"/>
      <c r="C25" s="281"/>
      <c r="D25" s="282" t="str">
        <f t="shared" si="0"/>
        <v/>
      </c>
      <c r="E25" s="282"/>
    </row>
    <row r="26" spans="1:5" x14ac:dyDescent="0.25">
      <c r="A26" s="278" t="s">
        <v>854</v>
      </c>
      <c r="B26" s="281"/>
      <c r="C26" s="281"/>
      <c r="D26" s="282" t="str">
        <f t="shared" si="0"/>
        <v/>
      </c>
      <c r="E26" s="282"/>
    </row>
    <row r="27" spans="1:5" x14ac:dyDescent="0.25">
      <c r="A27" s="278" t="s">
        <v>855</v>
      </c>
      <c r="B27" s="281"/>
      <c r="C27" s="281"/>
      <c r="D27" s="282" t="str">
        <f t="shared" si="0"/>
        <v/>
      </c>
      <c r="E27" s="282"/>
    </row>
    <row r="28" spans="1:5" x14ac:dyDescent="0.25">
      <c r="A28" s="278" t="s">
        <v>856</v>
      </c>
      <c r="B28" s="281"/>
      <c r="C28" s="281"/>
      <c r="D28" s="282" t="str">
        <f t="shared" si="0"/>
        <v/>
      </c>
      <c r="E28" s="282"/>
    </row>
    <row r="29" spans="1:5" x14ac:dyDescent="0.25">
      <c r="A29" s="278" t="s">
        <v>857</v>
      </c>
      <c r="B29" s="281"/>
      <c r="C29" s="281"/>
      <c r="D29" s="282" t="str">
        <f t="shared" si="0"/>
        <v/>
      </c>
      <c r="E29" s="282"/>
    </row>
    <row r="30" spans="1:5" x14ac:dyDescent="0.25">
      <c r="A30" s="10"/>
      <c r="B30" s="281" t="str">
        <f>IF(B20="","",IF(B21="","",IF(B22="","",IF(B23="","",IF(B24="","",IF(B25="","",IF(B26="","",IF(B27="","",IF(B28="","",IF(B29="","",SUM(B20:B29)))))))))))</f>
        <v/>
      </c>
      <c r="C30" s="281" t="str">
        <f>IF(C20="","",IF(C21="","",IF(C22="","",IF(C23="","",IF(C24="","",IF(C25="","",IF(C26="","",IF(C27="","",IF(C28="","",IF(C29="","",SUM(C20:C29)))))))))))</f>
        <v/>
      </c>
      <c r="D30" s="282" t="str">
        <f>IF(OR(B30="",C30=""),"",SUM(B30:C30))</f>
        <v/>
      </c>
      <c r="E30" s="282"/>
    </row>
  </sheetData>
  <sheetProtection password="E89B" sheet="1" objects="1" scenarios="1"/>
  <protectedRanges>
    <protectedRange sqref="B11 B15:E18 B20:C29" name="Range1"/>
  </protectedRanges>
  <mergeCells count="23">
    <mergeCell ref="B13:E13"/>
    <mergeCell ref="A1:E1"/>
    <mergeCell ref="A2:E2"/>
    <mergeCell ref="A3:E3"/>
    <mergeCell ref="B11:E11"/>
    <mergeCell ref="B12:E12"/>
    <mergeCell ref="D25:E25"/>
    <mergeCell ref="B14:E14"/>
    <mergeCell ref="B15:E15"/>
    <mergeCell ref="B16:E16"/>
    <mergeCell ref="B17:E17"/>
    <mergeCell ref="B18:E18"/>
    <mergeCell ref="D19:E19"/>
    <mergeCell ref="D20:E20"/>
    <mergeCell ref="D21:E21"/>
    <mergeCell ref="D22:E22"/>
    <mergeCell ref="D23:E23"/>
    <mergeCell ref="D24:E24"/>
    <mergeCell ref="D26:E26"/>
    <mergeCell ref="D27:E27"/>
    <mergeCell ref="D28:E28"/>
    <mergeCell ref="D29:E29"/>
    <mergeCell ref="D30:E30"/>
  </mergeCells>
  <dataValidations count="2">
    <dataValidation type="list" allowBlank="1" showInputMessage="1" showErrorMessage="1" sqref="B17:E17">
      <formula1>"Head Teacher I, Head Teacher II, Head Teacher III, Principal I, Principal II, Principal III, Principal IV"</formula1>
    </dataValidation>
    <dataValidation type="whole" allowBlank="1" showInputMessage="1" showErrorMessage="1" sqref="B20:B29">
      <formula1>0</formula1>
      <formula2>1000000000</formula2>
    </dataValidation>
  </dataValidations>
  <pageMargins left="0.7" right="0.7" top="0.75" bottom="0.75" header="0.3" footer="0.3"/>
  <pageSetup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4">
    <tabColor rgb="FFFF0000"/>
  </sheetPr>
  <dimension ref="A1:O115"/>
  <sheetViews>
    <sheetView showGridLines="0" view="pageBreakPreview" zoomScale="120" zoomScaleNormal="100" zoomScaleSheetLayoutView="120" workbookViewId="0">
      <selection sqref="A1:H1"/>
    </sheetView>
  </sheetViews>
  <sheetFormatPr defaultRowHeight="15" x14ac:dyDescent="0.25"/>
  <cols>
    <col min="1" max="1" width="12.7109375" style="104" customWidth="1"/>
    <col min="2" max="2" width="17.28515625" style="107" customWidth="1"/>
    <col min="3" max="3" width="9.140625" style="36" customWidth="1"/>
    <col min="4" max="4" width="11.28515625" style="107" customWidth="1"/>
    <col min="5" max="5" width="24.42578125" style="5" customWidth="1"/>
    <col min="6" max="6" width="7.42578125" style="5" customWidth="1"/>
    <col min="7" max="7" width="10.42578125" style="4" customWidth="1"/>
    <col min="8" max="8" width="10.5703125" style="4" customWidth="1"/>
    <col min="9" max="9" width="8.85546875" hidden="1" customWidth="1"/>
    <col min="10" max="10" width="4.28515625" hidden="1" customWidth="1"/>
    <col min="11" max="11" width="5.5703125" hidden="1" customWidth="1"/>
    <col min="13" max="13" width="15.140625" customWidth="1"/>
    <col min="14" max="14" width="5.42578125" hidden="1" customWidth="1"/>
    <col min="15" max="15" width="3.28515625" customWidth="1"/>
  </cols>
  <sheetData>
    <row r="1" spans="1:11" x14ac:dyDescent="0.25">
      <c r="A1" s="402" t="str">
        <f>'Main Menu'!A1:F1</f>
        <v>Department of Education</v>
      </c>
      <c r="B1" s="402"/>
      <c r="C1" s="402"/>
      <c r="D1" s="402"/>
      <c r="E1" s="402"/>
      <c r="F1" s="402"/>
      <c r="G1" s="402"/>
      <c r="H1" s="402"/>
    </row>
    <row r="2" spans="1:11" x14ac:dyDescent="0.25">
      <c r="A2" s="402" t="str">
        <f>'Main Menu'!A2:F2</f>
        <v>Region X</v>
      </c>
      <c r="B2" s="402"/>
      <c r="C2" s="402"/>
      <c r="D2" s="402"/>
      <c r="E2" s="402"/>
      <c r="F2" s="402"/>
      <c r="G2" s="402"/>
      <c r="H2" s="402"/>
    </row>
    <row r="3" spans="1:11" ht="18" customHeight="1" x14ac:dyDescent="0.25">
      <c r="A3" s="410" t="str">
        <f>'Main Menu'!A3:F3</f>
        <v/>
      </c>
      <c r="B3" s="410"/>
      <c r="C3" s="410"/>
      <c r="D3" s="410"/>
      <c r="E3" s="410"/>
      <c r="F3" s="410"/>
      <c r="G3" s="410"/>
      <c r="H3" s="410"/>
    </row>
    <row r="4" spans="1:11" ht="9" customHeight="1" x14ac:dyDescent="0.25"/>
    <row r="5" spans="1:11" ht="16.5" customHeight="1" x14ac:dyDescent="0.25">
      <c r="A5" s="358" t="s">
        <v>286</v>
      </c>
      <c r="B5" s="358"/>
      <c r="C5" s="358"/>
      <c r="D5" s="358"/>
      <c r="E5" s="358"/>
      <c r="F5" s="358"/>
      <c r="G5" s="358"/>
      <c r="H5" s="358"/>
    </row>
    <row r="6" spans="1:11" ht="16.5" customHeight="1" x14ac:dyDescent="0.25">
      <c r="A6" s="424">
        <f ca="1">NOW()</f>
        <v>43282.390610185183</v>
      </c>
      <c r="B6" s="424"/>
      <c r="C6" s="424"/>
      <c r="D6" s="424"/>
      <c r="E6" s="424"/>
      <c r="F6" s="424"/>
      <c r="G6" s="424"/>
      <c r="H6" s="424"/>
    </row>
    <row r="7" spans="1:11" ht="19.5" customHeight="1" x14ac:dyDescent="0.25">
      <c r="A7" s="104" t="s">
        <v>824</v>
      </c>
      <c r="B7" s="359" t="str">
        <f>'Input Menu'!B8:C8</f>
        <v/>
      </c>
      <c r="C7" s="359"/>
      <c r="D7" s="359"/>
      <c r="E7" s="18" t="s">
        <v>225</v>
      </c>
      <c r="F7" s="360" t="str">
        <f>'Main Menu'!B8</f>
        <v/>
      </c>
      <c r="G7" s="360"/>
      <c r="H7" s="360"/>
      <c r="K7" t="str">
        <f>B7</f>
        <v/>
      </c>
    </row>
    <row r="8" spans="1:11" ht="24.75" customHeight="1" x14ac:dyDescent="0.25">
      <c r="A8" s="104" t="s">
        <v>261</v>
      </c>
      <c r="B8" s="414" t="str">
        <f>'Input Menu'!B7:C7</f>
        <v/>
      </c>
      <c r="C8" s="414"/>
      <c r="D8" s="414"/>
      <c r="E8" s="18" t="s">
        <v>288</v>
      </c>
      <c r="F8" s="415">
        <f>'Input Menu'!K6</f>
        <v>0</v>
      </c>
      <c r="G8" s="415"/>
      <c r="H8" s="275"/>
    </row>
    <row r="9" spans="1:11" ht="18.75" customHeight="1" x14ac:dyDescent="0.25">
      <c r="A9" s="361" t="s">
        <v>31</v>
      </c>
      <c r="B9" s="361"/>
      <c r="C9" s="361"/>
      <c r="D9" s="361"/>
      <c r="E9" s="272" t="s">
        <v>295</v>
      </c>
      <c r="F9" s="422">
        <f>'Main Menu'!O72</f>
        <v>0</v>
      </c>
      <c r="G9" s="422"/>
      <c r="H9" s="422"/>
    </row>
    <row r="10" spans="1:11" s="2" customFormat="1" ht="27" customHeight="1" x14ac:dyDescent="0.25">
      <c r="A10" s="29" t="s">
        <v>2</v>
      </c>
      <c r="B10" s="362" t="s">
        <v>13</v>
      </c>
      <c r="C10" s="362"/>
      <c r="D10" s="105"/>
      <c r="E10" s="105" t="s">
        <v>14</v>
      </c>
      <c r="F10" s="105" t="s">
        <v>268</v>
      </c>
      <c r="G10" s="105" t="s">
        <v>15</v>
      </c>
      <c r="H10" s="31" t="s">
        <v>16</v>
      </c>
    </row>
    <row r="11" spans="1:11" s="2" customFormat="1" ht="2.25" customHeight="1" x14ac:dyDescent="0.25">
      <c r="A11" s="8"/>
      <c r="B11" s="9"/>
      <c r="C11" s="38"/>
      <c r="D11" s="9"/>
      <c r="E11" s="9"/>
      <c r="F11" s="14"/>
      <c r="G11" s="14"/>
      <c r="H11" s="19"/>
    </row>
    <row r="12" spans="1:11" ht="30" x14ac:dyDescent="0.25">
      <c r="A12" s="350" t="s">
        <v>3</v>
      </c>
      <c r="B12" s="32" t="s">
        <v>9</v>
      </c>
      <c r="C12" s="53" t="s">
        <v>10</v>
      </c>
      <c r="D12" s="54" t="s">
        <v>68</v>
      </c>
      <c r="E12" s="351"/>
      <c r="F12" s="366" t="e">
        <f>IF(C17&gt;=10,"3",IF(C17&gt;=7,"2",IF(C17&gt;5,"1","0")))</f>
        <v>#VALUE!</v>
      </c>
      <c r="G12" s="355" t="e">
        <f>F12*0.45</f>
        <v>#VALUE!</v>
      </c>
      <c r="H12" s="355" t="e">
        <f>G12</f>
        <v>#VALUE!</v>
      </c>
    </row>
    <row r="13" spans="1:11" ht="15" hidden="1" customHeight="1" x14ac:dyDescent="0.25">
      <c r="A13" s="350"/>
      <c r="B13" s="11" t="str">
        <f>'Main Menu'!B14</f>
        <v>SY 2009-2010</v>
      </c>
      <c r="C13" s="39"/>
      <c r="D13" s="33">
        <f>'Main Menu'!D14</f>
        <v>990</v>
      </c>
      <c r="E13" s="351"/>
      <c r="F13" s="366"/>
      <c r="G13" s="356"/>
      <c r="H13" s="356"/>
    </row>
    <row r="14" spans="1:11" ht="18.75" customHeight="1" x14ac:dyDescent="0.25">
      <c r="A14" s="350"/>
      <c r="B14" s="11" t="str">
        <f>'Main Menu'!B15</f>
        <v/>
      </c>
      <c r="C14" s="40"/>
      <c r="D14" s="33" t="str">
        <f>'Main Menu'!D15</f>
        <v/>
      </c>
      <c r="E14" s="351"/>
      <c r="F14" s="366"/>
      <c r="G14" s="356"/>
      <c r="H14" s="356"/>
      <c r="K14" t="s">
        <v>17</v>
      </c>
    </row>
    <row r="15" spans="1:11" ht="20.25" customHeight="1" x14ac:dyDescent="0.25">
      <c r="A15" s="350"/>
      <c r="B15" s="11" t="str">
        <f>'Main Menu'!B16</f>
        <v/>
      </c>
      <c r="C15" s="40" t="e">
        <f>((D15-D14)/D14)*100</f>
        <v>#VALUE!</v>
      </c>
      <c r="D15" s="33" t="str">
        <f>'Main Menu'!D16</f>
        <v/>
      </c>
      <c r="E15" s="351"/>
      <c r="F15" s="366"/>
      <c r="G15" s="356"/>
      <c r="H15" s="356"/>
      <c r="K15" t="s">
        <v>18</v>
      </c>
    </row>
    <row r="16" spans="1:11" ht="19.5" customHeight="1" x14ac:dyDescent="0.25">
      <c r="A16" s="350"/>
      <c r="B16" s="11" t="str">
        <f>'Main Menu'!B17</f>
        <v/>
      </c>
      <c r="C16" s="40" t="e">
        <f>((D16-D15)/D15)*100</f>
        <v>#VALUE!</v>
      </c>
      <c r="D16" s="33" t="str">
        <f>'Main Menu'!D17</f>
        <v/>
      </c>
      <c r="E16" s="351"/>
      <c r="F16" s="366"/>
      <c r="G16" s="356"/>
      <c r="H16" s="356"/>
      <c r="K16" t="s">
        <v>19</v>
      </c>
    </row>
    <row r="17" spans="1:11" ht="32.25" customHeight="1" x14ac:dyDescent="0.25">
      <c r="A17" s="350"/>
      <c r="B17" s="106" t="s">
        <v>28</v>
      </c>
      <c r="C17" s="72" t="e">
        <f>AVERAGE(C15:C16)</f>
        <v>#VALUE!</v>
      </c>
      <c r="D17" s="13"/>
      <c r="E17" s="351"/>
      <c r="F17" s="366"/>
      <c r="G17" s="357"/>
      <c r="H17" s="357"/>
      <c r="I17" s="35"/>
      <c r="K17" t="s">
        <v>20</v>
      </c>
    </row>
    <row r="18" spans="1:11" ht="27" customHeight="1" x14ac:dyDescent="0.25">
      <c r="A18" s="350" t="s">
        <v>4</v>
      </c>
      <c r="B18" s="32" t="s">
        <v>11</v>
      </c>
      <c r="C18" s="53" t="s">
        <v>12</v>
      </c>
      <c r="D18" s="54" t="s">
        <v>266</v>
      </c>
      <c r="E18" s="363"/>
      <c r="F18" s="366" t="e">
        <f>IF(C23&lt;2,"3",IF(C23&lt;5,"2",IF(C23&lt;=5,"1","0")))</f>
        <v>#VALUE!</v>
      </c>
      <c r="G18" s="367" t="e">
        <f>F18*0.125</f>
        <v>#VALUE!</v>
      </c>
      <c r="H18" s="368" t="e">
        <f>SUM(G18:G35)</f>
        <v>#VALUE!</v>
      </c>
      <c r="K18" t="s">
        <v>21</v>
      </c>
    </row>
    <row r="19" spans="1:11" ht="15" hidden="1" customHeight="1" x14ac:dyDescent="0.25">
      <c r="A19" s="350"/>
      <c r="B19" s="11" t="str">
        <f>'Main Menu'!B20</f>
        <v>SY 2008-2009</v>
      </c>
      <c r="C19" s="39"/>
      <c r="D19" s="33">
        <f>'Main Menu'!D20</f>
        <v>0.02</v>
      </c>
      <c r="E19" s="364"/>
      <c r="F19" s="366"/>
      <c r="G19" s="367"/>
      <c r="H19" s="356"/>
      <c r="I19" s="43"/>
      <c r="J19" s="41"/>
    </row>
    <row r="20" spans="1:11" x14ac:dyDescent="0.25">
      <c r="A20" s="350"/>
      <c r="B20" s="11" t="str">
        <f>'Main Menu'!B21</f>
        <v/>
      </c>
      <c r="C20" s="40"/>
      <c r="D20" s="65" t="str">
        <f>'Main Menu'!D21</f>
        <v/>
      </c>
      <c r="E20" s="364"/>
      <c r="F20" s="366"/>
      <c r="G20" s="367"/>
      <c r="H20" s="356"/>
      <c r="I20" s="43"/>
      <c r="J20" s="40"/>
      <c r="K20" t="s">
        <v>22</v>
      </c>
    </row>
    <row r="21" spans="1:11" x14ac:dyDescent="0.25">
      <c r="A21" s="350"/>
      <c r="B21" s="11" t="str">
        <f>'Main Menu'!B22</f>
        <v/>
      </c>
      <c r="C21" s="40" t="e">
        <f>(D21-D20)</f>
        <v>#VALUE!</v>
      </c>
      <c r="D21" s="65" t="str">
        <f>'Main Menu'!D22</f>
        <v/>
      </c>
      <c r="E21" s="364"/>
      <c r="F21" s="366"/>
      <c r="G21" s="367"/>
      <c r="H21" s="356"/>
      <c r="I21" s="43"/>
      <c r="J21" s="40"/>
      <c r="K21" t="s">
        <v>23</v>
      </c>
    </row>
    <row r="22" spans="1:11" x14ac:dyDescent="0.25">
      <c r="A22" s="350"/>
      <c r="B22" s="11" t="str">
        <f>'Main Menu'!B23</f>
        <v/>
      </c>
      <c r="C22" s="40" t="e">
        <f>(D22-D21)</f>
        <v>#VALUE!</v>
      </c>
      <c r="D22" s="65" t="str">
        <f>'Main Menu'!D23</f>
        <v/>
      </c>
      <c r="E22" s="364"/>
      <c r="F22" s="366"/>
      <c r="G22" s="367"/>
      <c r="H22" s="356"/>
      <c r="I22" s="43"/>
      <c r="J22" s="40"/>
      <c r="K22" t="s">
        <v>24</v>
      </c>
    </row>
    <row r="23" spans="1:11" x14ac:dyDescent="0.25">
      <c r="A23" s="350"/>
      <c r="B23" s="106" t="s">
        <v>274</v>
      </c>
      <c r="C23" s="72" t="e">
        <f>AVERAGE(C21:C22)</f>
        <v>#VALUE!</v>
      </c>
      <c r="D23" s="66"/>
      <c r="E23" s="365"/>
      <c r="F23" s="366"/>
      <c r="G23" s="367"/>
      <c r="H23" s="356"/>
      <c r="I23" s="43"/>
      <c r="J23" s="41"/>
    </row>
    <row r="24" spans="1:11" ht="26.25" x14ac:dyDescent="0.25">
      <c r="A24" s="350"/>
      <c r="B24" s="32" t="s">
        <v>264</v>
      </c>
      <c r="C24" s="53" t="s">
        <v>12</v>
      </c>
      <c r="D24" s="53" t="s">
        <v>265</v>
      </c>
      <c r="E24" s="351"/>
      <c r="F24" s="366" t="e">
        <f>IF(C29&lt;2,"3",IF(C29&lt;5,"2",IF(C29&lt;=5,"1","0")))</f>
        <v>#VALUE!</v>
      </c>
      <c r="G24" s="367" t="e">
        <f>F24*0.125</f>
        <v>#VALUE!</v>
      </c>
      <c r="H24" s="356"/>
      <c r="K24" t="s">
        <v>25</v>
      </c>
    </row>
    <row r="25" spans="1:11" ht="15" hidden="1" customHeight="1" x14ac:dyDescent="0.25">
      <c r="A25" s="350"/>
      <c r="B25" s="11" t="str">
        <f>'Main Menu'!B26</f>
        <v>SY 2008-2009</v>
      </c>
      <c r="C25" s="39"/>
      <c r="D25" s="39">
        <f>'Main Menu'!D26</f>
        <v>65</v>
      </c>
      <c r="E25" s="351"/>
      <c r="F25" s="366"/>
      <c r="G25" s="367"/>
      <c r="H25" s="356"/>
    </row>
    <row r="26" spans="1:11" x14ac:dyDescent="0.25">
      <c r="A26" s="350"/>
      <c r="B26" s="11" t="str">
        <f>'Main Menu'!B27</f>
        <v/>
      </c>
      <c r="C26" s="40"/>
      <c r="D26" s="63" t="str">
        <f>'Main Menu'!D27</f>
        <v/>
      </c>
      <c r="E26" s="351"/>
      <c r="F26" s="366"/>
      <c r="G26" s="367"/>
      <c r="H26" s="356"/>
      <c r="K26" t="s">
        <v>26</v>
      </c>
    </row>
    <row r="27" spans="1:11" x14ac:dyDescent="0.25">
      <c r="A27" s="350"/>
      <c r="B27" s="11" t="str">
        <f>'Main Menu'!B28</f>
        <v/>
      </c>
      <c r="C27" s="40" t="e">
        <f>(D27-D26)</f>
        <v>#VALUE!</v>
      </c>
      <c r="D27" s="63" t="str">
        <f>'Main Menu'!D28</f>
        <v/>
      </c>
      <c r="E27" s="351"/>
      <c r="F27" s="366"/>
      <c r="G27" s="367"/>
      <c r="H27" s="356"/>
      <c r="K27" t="s">
        <v>27</v>
      </c>
    </row>
    <row r="28" spans="1:11" x14ac:dyDescent="0.25">
      <c r="A28" s="350"/>
      <c r="B28" s="11" t="str">
        <f>'Main Menu'!B29</f>
        <v/>
      </c>
      <c r="C28" s="40" t="e">
        <f>(D28-D27)</f>
        <v>#VALUE!</v>
      </c>
      <c r="D28" s="63" t="str">
        <f>'Main Menu'!D29</f>
        <v/>
      </c>
      <c r="E28" s="351"/>
      <c r="F28" s="366"/>
      <c r="G28" s="367"/>
      <c r="H28" s="356"/>
    </row>
    <row r="29" spans="1:11" x14ac:dyDescent="0.25">
      <c r="A29" s="350"/>
      <c r="B29" s="106" t="s">
        <v>274</v>
      </c>
      <c r="C29" s="72" t="e">
        <f>AVERAGE(C27:C28)</f>
        <v>#VALUE!</v>
      </c>
      <c r="D29" s="40"/>
      <c r="E29" s="351"/>
      <c r="F29" s="366"/>
      <c r="G29" s="367"/>
      <c r="H29" s="356"/>
    </row>
    <row r="30" spans="1:11" hidden="1" x14ac:dyDescent="0.25">
      <c r="A30" s="350"/>
      <c r="B30" s="32"/>
      <c r="C30" s="53"/>
      <c r="D30" s="53"/>
      <c r="E30" s="351"/>
      <c r="F30" s="352"/>
      <c r="G30" s="367"/>
      <c r="H30" s="356"/>
    </row>
    <row r="31" spans="1:11" hidden="1" x14ac:dyDescent="0.25">
      <c r="A31" s="350"/>
      <c r="B31" s="11"/>
      <c r="C31" s="39"/>
      <c r="D31" s="39"/>
      <c r="E31" s="351"/>
      <c r="F31" s="353"/>
      <c r="G31" s="367"/>
      <c r="H31" s="356"/>
    </row>
    <row r="32" spans="1:11" hidden="1" x14ac:dyDescent="0.25">
      <c r="A32" s="350"/>
      <c r="B32" s="11"/>
      <c r="C32" s="40"/>
      <c r="D32" s="63"/>
      <c r="E32" s="351"/>
      <c r="F32" s="353"/>
      <c r="G32" s="367"/>
      <c r="H32" s="356"/>
    </row>
    <row r="33" spans="1:14" hidden="1" x14ac:dyDescent="0.25">
      <c r="A33" s="350"/>
      <c r="B33" s="11"/>
      <c r="C33" s="40"/>
      <c r="D33" s="63"/>
      <c r="E33" s="351"/>
      <c r="F33" s="353"/>
      <c r="G33" s="367"/>
      <c r="H33" s="356"/>
    </row>
    <row r="34" spans="1:14" hidden="1" x14ac:dyDescent="0.25">
      <c r="A34" s="350"/>
      <c r="B34" s="11"/>
      <c r="C34" s="40"/>
      <c r="D34" s="63"/>
      <c r="E34" s="351"/>
      <c r="F34" s="353"/>
      <c r="G34" s="367"/>
      <c r="H34" s="356"/>
    </row>
    <row r="35" spans="1:14" hidden="1" x14ac:dyDescent="0.25">
      <c r="A35" s="350"/>
      <c r="B35" s="106"/>
      <c r="C35" s="72"/>
      <c r="D35" s="40"/>
      <c r="E35" s="351"/>
      <c r="F35" s="354"/>
      <c r="G35" s="367"/>
      <c r="H35" s="357"/>
    </row>
    <row r="36" spans="1:14" ht="36" customHeight="1" x14ac:dyDescent="0.25">
      <c r="A36" s="350" t="s">
        <v>8</v>
      </c>
      <c r="B36" s="32" t="s">
        <v>7</v>
      </c>
      <c r="C36" s="64" t="s">
        <v>10</v>
      </c>
      <c r="D36" s="64" t="s">
        <v>7</v>
      </c>
      <c r="E36" s="351"/>
      <c r="F36" s="425">
        <f>N41</f>
        <v>3</v>
      </c>
      <c r="G36" s="355">
        <f>F36*0.3</f>
        <v>0.89999999999999991</v>
      </c>
      <c r="H36" s="355">
        <f>G36</f>
        <v>0.89999999999999991</v>
      </c>
    </row>
    <row r="37" spans="1:14" hidden="1" x14ac:dyDescent="0.25">
      <c r="A37" s="350"/>
      <c r="B37" s="11" t="str">
        <f>'Main Menu'!B38</f>
        <v>SY 2008-2009</v>
      </c>
      <c r="C37" s="63"/>
      <c r="D37" s="63">
        <f>'Main Menu'!D38</f>
        <v>56</v>
      </c>
      <c r="E37" s="351"/>
      <c r="F37" s="426"/>
      <c r="G37" s="356"/>
      <c r="H37" s="356"/>
    </row>
    <row r="38" spans="1:14" ht="25.5" customHeight="1" x14ac:dyDescent="0.25">
      <c r="A38" s="350"/>
      <c r="B38" s="11" t="str">
        <f>'Main Menu'!B39</f>
        <v/>
      </c>
      <c r="C38" s="40"/>
      <c r="D38" s="63" t="str">
        <f>'Main Menu'!D39</f>
        <v/>
      </c>
      <c r="E38" s="351"/>
      <c r="F38" s="426"/>
      <c r="G38" s="356"/>
      <c r="H38" s="356"/>
      <c r="N38" t="str">
        <f>IF(D38&gt;=75,"3","0")</f>
        <v>3</v>
      </c>
    </row>
    <row r="39" spans="1:14" ht="27.75" customHeight="1" x14ac:dyDescent="0.25">
      <c r="A39" s="350"/>
      <c r="B39" s="11" t="str">
        <f>'Main Menu'!B40</f>
        <v/>
      </c>
      <c r="C39" s="40"/>
      <c r="D39" s="63" t="str">
        <f>'Main Menu'!D40</f>
        <v/>
      </c>
      <c r="E39" s="351"/>
      <c r="F39" s="426"/>
      <c r="G39" s="356"/>
      <c r="H39" s="356"/>
      <c r="N39" t="str">
        <f>IF(D39&gt;=75,"3","0")</f>
        <v>3</v>
      </c>
    </row>
    <row r="40" spans="1:14" ht="25.5" customHeight="1" x14ac:dyDescent="0.25">
      <c r="A40" s="350"/>
      <c r="B40" s="11" t="str">
        <f>'Main Menu'!B41</f>
        <v/>
      </c>
      <c r="C40" s="40"/>
      <c r="D40" s="63" t="str">
        <f>'Main Menu'!D41</f>
        <v/>
      </c>
      <c r="E40" s="351"/>
      <c r="F40" s="426"/>
      <c r="G40" s="356"/>
      <c r="H40" s="356"/>
      <c r="N40" t="str">
        <f>IF(D40&gt;=75,"3","0")</f>
        <v>3</v>
      </c>
    </row>
    <row r="41" spans="1:14" ht="25.5" customHeight="1" x14ac:dyDescent="0.25">
      <c r="A41" s="350"/>
      <c r="B41" s="116" t="s">
        <v>28</v>
      </c>
      <c r="C41" s="117"/>
      <c r="D41" s="118"/>
      <c r="E41" s="351"/>
      <c r="F41" s="427"/>
      <c r="G41" s="357"/>
      <c r="H41" s="357"/>
      <c r="N41" s="43">
        <f>(N38+N39+N40)/3</f>
        <v>3</v>
      </c>
    </row>
    <row r="42" spans="1:14" ht="13.5" customHeight="1" x14ac:dyDescent="0.25">
      <c r="A42" s="369" t="s">
        <v>32</v>
      </c>
      <c r="B42" s="370"/>
      <c r="C42" s="370"/>
      <c r="D42" s="370"/>
      <c r="E42" s="371"/>
      <c r="F42" s="25"/>
      <c r="G42" s="24"/>
      <c r="H42" s="23" t="e">
        <f>SUM(H12:H41)</f>
        <v>#VALUE!</v>
      </c>
    </row>
    <row r="43" spans="1:14" ht="8.25" customHeight="1" x14ac:dyDescent="0.25">
      <c r="A43" s="20"/>
      <c r="C43" s="42"/>
      <c r="D43" s="26"/>
    </row>
    <row r="44" spans="1:14" ht="13.5" customHeight="1" x14ac:dyDescent="0.25">
      <c r="A44" s="372" t="s">
        <v>43</v>
      </c>
      <c r="B44" s="372"/>
      <c r="C44" s="372"/>
      <c r="D44" s="372"/>
      <c r="E44" s="372"/>
      <c r="F44" s="372"/>
      <c r="G44" s="372"/>
      <c r="H44" s="372"/>
    </row>
    <row r="45" spans="1:14" ht="22.5" customHeight="1" x14ac:dyDescent="0.25">
      <c r="A45" s="373" t="s">
        <v>44</v>
      </c>
      <c r="B45" s="373"/>
      <c r="C45" s="373"/>
      <c r="D45" s="373"/>
      <c r="E45" s="373"/>
      <c r="F45" s="373"/>
      <c r="G45" s="373"/>
      <c r="H45" s="373"/>
    </row>
    <row r="46" spans="1:14" ht="26.25" customHeight="1" x14ac:dyDescent="0.25">
      <c r="A46" s="374" t="s">
        <v>45</v>
      </c>
      <c r="B46" s="374"/>
      <c r="C46" s="375" t="s">
        <v>51</v>
      </c>
      <c r="D46" s="376"/>
      <c r="E46" s="374" t="s">
        <v>52</v>
      </c>
      <c r="F46" s="374"/>
      <c r="G46" s="377" t="s">
        <v>16</v>
      </c>
      <c r="H46" s="378"/>
    </row>
    <row r="47" spans="1:14" x14ac:dyDescent="0.25">
      <c r="A47" s="379" t="s">
        <v>46</v>
      </c>
      <c r="B47" s="379"/>
      <c r="C47" s="380">
        <v>0.3</v>
      </c>
      <c r="D47" s="381"/>
      <c r="E47" s="382">
        <f>'Document Analysis, Obs. Discuss'!AP71</f>
        <v>0</v>
      </c>
      <c r="F47" s="366"/>
      <c r="G47" s="383">
        <f>E47*0.3</f>
        <v>0</v>
      </c>
      <c r="H47" s="384"/>
    </row>
    <row r="48" spans="1:14" x14ac:dyDescent="0.25">
      <c r="A48" s="379" t="s">
        <v>47</v>
      </c>
      <c r="B48" s="379"/>
      <c r="C48" s="380">
        <v>0.3</v>
      </c>
      <c r="D48" s="381"/>
      <c r="E48" s="382">
        <f>'Document Analysis, Obs. Discuss'!AP72</f>
        <v>0</v>
      </c>
      <c r="F48" s="366"/>
      <c r="G48" s="383">
        <f>E48*0.3</f>
        <v>0</v>
      </c>
      <c r="H48" s="384"/>
    </row>
    <row r="49" spans="1:8" x14ac:dyDescent="0.25">
      <c r="A49" s="379" t="s">
        <v>48</v>
      </c>
      <c r="B49" s="379"/>
      <c r="C49" s="380">
        <v>0.25</v>
      </c>
      <c r="D49" s="381"/>
      <c r="E49" s="382">
        <f>'Document Analysis, Obs. Discuss'!AP73</f>
        <v>0</v>
      </c>
      <c r="F49" s="366"/>
      <c r="G49" s="383">
        <f>E49*0.25</f>
        <v>0</v>
      </c>
      <c r="H49" s="384"/>
    </row>
    <row r="50" spans="1:8" x14ac:dyDescent="0.25">
      <c r="A50" s="379" t="s">
        <v>49</v>
      </c>
      <c r="B50" s="379"/>
      <c r="C50" s="380">
        <v>0.15</v>
      </c>
      <c r="D50" s="381"/>
      <c r="E50" s="382">
        <f>'Document Analysis, Obs. Discuss'!AP74</f>
        <v>0</v>
      </c>
      <c r="F50" s="366"/>
      <c r="G50" s="383">
        <f>E50*0.15</f>
        <v>0</v>
      </c>
      <c r="H50" s="384"/>
    </row>
    <row r="51" spans="1:8" x14ac:dyDescent="0.25">
      <c r="A51" s="261" t="s">
        <v>50</v>
      </c>
      <c r="B51" s="262"/>
      <c r="C51" s="416">
        <v>1</v>
      </c>
      <c r="D51" s="387"/>
      <c r="E51" s="262"/>
      <c r="F51" s="263"/>
      <c r="G51" s="388">
        <f>SUM(G47:G50)</f>
        <v>0</v>
      </c>
      <c r="H51" s="389"/>
    </row>
    <row r="52" spans="1:8" s="50" customFormat="1" ht="12.75" customHeight="1" x14ac:dyDescent="0.25">
      <c r="A52" s="52" t="s">
        <v>33</v>
      </c>
      <c r="B52" s="45"/>
      <c r="C52" s="46" t="s">
        <v>34</v>
      </c>
      <c r="D52" s="103"/>
      <c r="E52" s="48"/>
      <c r="F52" s="48"/>
      <c r="G52" s="49"/>
      <c r="H52" s="49"/>
    </row>
    <row r="53" spans="1:8" s="50" customFormat="1" ht="12.75" customHeight="1" x14ac:dyDescent="0.25">
      <c r="A53" s="51"/>
      <c r="B53" s="45"/>
      <c r="C53" s="46" t="s">
        <v>35</v>
      </c>
      <c r="D53" s="103"/>
      <c r="E53" s="48"/>
      <c r="F53" s="48"/>
      <c r="G53" s="49"/>
      <c r="H53" s="49"/>
    </row>
    <row r="54" spans="1:8" s="50" customFormat="1" ht="12.75" customHeight="1" x14ac:dyDescent="0.25">
      <c r="A54" s="51"/>
      <c r="B54" s="45"/>
      <c r="C54" s="46" t="s">
        <v>36</v>
      </c>
      <c r="D54" s="103"/>
      <c r="E54" s="48"/>
      <c r="F54" s="48"/>
      <c r="G54" s="49"/>
      <c r="H54" s="49"/>
    </row>
    <row r="55" spans="1:8" ht="15.75" customHeight="1" x14ac:dyDescent="0.25">
      <c r="A55" s="21" t="s">
        <v>37</v>
      </c>
      <c r="B55" s="390" t="s">
        <v>38</v>
      </c>
      <c r="C55" s="391"/>
      <c r="D55" s="392"/>
      <c r="E55" s="390" t="s">
        <v>39</v>
      </c>
      <c r="F55" s="392"/>
    </row>
    <row r="56" spans="1:8" x14ac:dyDescent="0.25">
      <c r="B56" s="393" t="s">
        <v>40</v>
      </c>
      <c r="C56" s="394"/>
      <c r="D56" s="395"/>
      <c r="E56" s="393" t="s">
        <v>34</v>
      </c>
      <c r="F56" s="395"/>
    </row>
    <row r="57" spans="1:8" x14ac:dyDescent="0.25">
      <c r="B57" s="393" t="s">
        <v>41</v>
      </c>
      <c r="C57" s="394"/>
      <c r="D57" s="395"/>
      <c r="E57" s="393" t="s">
        <v>35</v>
      </c>
      <c r="F57" s="395"/>
    </row>
    <row r="58" spans="1:8" x14ac:dyDescent="0.25">
      <c r="B58" s="393" t="s">
        <v>42</v>
      </c>
      <c r="C58" s="394"/>
      <c r="D58" s="395"/>
      <c r="E58" s="393" t="s">
        <v>36</v>
      </c>
      <c r="F58" s="395"/>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6" spans="1:15" ht="19.5" customHeight="1" x14ac:dyDescent="0.25">
      <c r="A66" s="373" t="s">
        <v>53</v>
      </c>
      <c r="B66" s="373"/>
      <c r="C66" s="373"/>
      <c r="D66" s="373"/>
      <c r="E66" s="373"/>
      <c r="F66" s="373"/>
      <c r="G66" s="373"/>
      <c r="H66" s="373"/>
    </row>
    <row r="67" spans="1:15" ht="30" customHeight="1" x14ac:dyDescent="0.25">
      <c r="A67" s="374" t="s">
        <v>54</v>
      </c>
      <c r="B67" s="374"/>
      <c r="C67" s="375" t="s">
        <v>51</v>
      </c>
      <c r="D67" s="376"/>
      <c r="E67" s="374" t="s">
        <v>15</v>
      </c>
      <c r="F67" s="374"/>
      <c r="G67" s="377" t="s">
        <v>16</v>
      </c>
      <c r="H67" s="378"/>
    </row>
    <row r="68" spans="1:15" x14ac:dyDescent="0.25">
      <c r="A68" s="379" t="s">
        <v>55</v>
      </c>
      <c r="B68" s="379"/>
      <c r="C68" s="380">
        <v>0.6</v>
      </c>
      <c r="D68" s="381"/>
      <c r="E68" s="382" t="e">
        <f>H42</f>
        <v>#VALUE!</v>
      </c>
      <c r="F68" s="382"/>
      <c r="G68" s="396" t="e">
        <f>C68*E68</f>
        <v>#VALUE!</v>
      </c>
      <c r="H68" s="397"/>
      <c r="N68" t="s">
        <v>180</v>
      </c>
      <c r="O68" s="43" t="e">
        <f>E68</f>
        <v>#VALUE!</v>
      </c>
    </row>
    <row r="69" spans="1:15" x14ac:dyDescent="0.25">
      <c r="A69" s="379" t="s">
        <v>57</v>
      </c>
      <c r="B69" s="379"/>
      <c r="C69" s="380">
        <v>0.4</v>
      </c>
      <c r="D69" s="381"/>
      <c r="E69" s="404">
        <f>G51</f>
        <v>0</v>
      </c>
      <c r="F69" s="404"/>
      <c r="G69" s="396">
        <f>C69*E69</f>
        <v>0</v>
      </c>
      <c r="H69" s="397"/>
      <c r="N69" t="s">
        <v>181</v>
      </c>
      <c r="O69" s="43">
        <f>E69</f>
        <v>0</v>
      </c>
    </row>
    <row r="70" spans="1:15" x14ac:dyDescent="0.25">
      <c r="A70" s="261" t="s">
        <v>56</v>
      </c>
      <c r="B70" s="262"/>
      <c r="C70" s="416">
        <v>1</v>
      </c>
      <c r="D70" s="387"/>
      <c r="E70" s="262"/>
      <c r="F70" s="263"/>
      <c r="G70" s="388" t="e">
        <f>SUM(G68:G69)</f>
        <v>#VALUE!</v>
      </c>
      <c r="H70" s="389"/>
      <c r="N70" t="s">
        <v>182</v>
      </c>
      <c r="O70" s="43" t="e">
        <f>G70</f>
        <v>#VALUE!</v>
      </c>
    </row>
    <row r="71" spans="1:15" ht="3.75" customHeight="1" x14ac:dyDescent="0.25"/>
    <row r="72" spans="1:15" hidden="1" x14ac:dyDescent="0.25">
      <c r="A72" s="28"/>
    </row>
    <row r="73" spans="1:15" hidden="1" x14ac:dyDescent="0.25">
      <c r="B73" s="27"/>
    </row>
    <row r="74" spans="1:15" hidden="1" x14ac:dyDescent="0.25">
      <c r="B74" s="27"/>
    </row>
    <row r="75" spans="1:15" hidden="1" x14ac:dyDescent="0.25">
      <c r="B75" s="27"/>
    </row>
    <row r="77" spans="1:15" ht="19.5" customHeight="1" x14ac:dyDescent="0.25">
      <c r="A77" s="373" t="s">
        <v>61</v>
      </c>
      <c r="B77" s="373"/>
      <c r="C77" s="373"/>
      <c r="D77" s="373"/>
      <c r="E77" s="373"/>
      <c r="F77" s="373"/>
      <c r="G77" s="373"/>
      <c r="H77" s="373"/>
    </row>
    <row r="78" spans="1:15" ht="15.75" customHeight="1" x14ac:dyDescent="0.25">
      <c r="B78" s="398" t="s">
        <v>38</v>
      </c>
      <c r="C78" s="399"/>
      <c r="D78" s="400"/>
      <c r="E78" s="401" t="s">
        <v>39</v>
      </c>
      <c r="F78" s="401"/>
      <c r="G78" s="401" t="s">
        <v>282</v>
      </c>
      <c r="H78" s="401"/>
    </row>
    <row r="79" spans="1:15" x14ac:dyDescent="0.25">
      <c r="B79" s="393" t="s">
        <v>40</v>
      </c>
      <c r="C79" s="394"/>
      <c r="D79" s="395"/>
      <c r="E79" s="406" t="s">
        <v>62</v>
      </c>
      <c r="F79" s="406"/>
      <c r="G79" s="406" t="s">
        <v>283</v>
      </c>
      <c r="H79" s="406"/>
    </row>
    <row r="80" spans="1:15" x14ac:dyDescent="0.25">
      <c r="B80" s="393" t="s">
        <v>41</v>
      </c>
      <c r="C80" s="394"/>
      <c r="D80" s="395"/>
      <c r="E80" s="406" t="s">
        <v>63</v>
      </c>
      <c r="F80" s="406"/>
      <c r="G80" s="406" t="s">
        <v>284</v>
      </c>
      <c r="H80" s="406"/>
    </row>
    <row r="81" spans="1:8" x14ac:dyDescent="0.25">
      <c r="B81" s="393" t="s">
        <v>42</v>
      </c>
      <c r="C81" s="394"/>
      <c r="D81" s="395"/>
      <c r="E81" s="406" t="s">
        <v>64</v>
      </c>
      <c r="F81" s="406"/>
      <c r="G81" s="406" t="s">
        <v>285</v>
      </c>
      <c r="H81" s="406"/>
    </row>
    <row r="82" spans="1:8" x14ac:dyDescent="0.25">
      <c r="B82" s="44"/>
      <c r="C82" s="44"/>
      <c r="D82" s="44"/>
      <c r="E82" s="44"/>
      <c r="F82" s="44"/>
    </row>
    <row r="83" spans="1:8" ht="15" customHeight="1" x14ac:dyDescent="0.25">
      <c r="A83" s="5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407"/>
      <c r="C86" s="407"/>
      <c r="D86" s="407"/>
      <c r="E86" s="407"/>
      <c r="F86" s="407"/>
      <c r="G86" s="407"/>
      <c r="H86" s="407"/>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ht="11.25" customHeight="1" x14ac:dyDescent="0.25">
      <c r="B94" s="61"/>
      <c r="C94" s="61"/>
      <c r="D94" s="61"/>
      <c r="E94" s="61"/>
      <c r="F94" s="61"/>
      <c r="G94" s="61"/>
      <c r="H94" s="61"/>
    </row>
    <row r="95" spans="1:8" ht="2.25" hidden="1" customHeight="1" x14ac:dyDescent="0.25">
      <c r="B95" s="61"/>
      <c r="C95" s="61"/>
      <c r="D95" s="61"/>
      <c r="E95" s="61"/>
      <c r="F95" s="61"/>
      <c r="G95" s="61"/>
      <c r="H95" s="61"/>
    </row>
    <row r="96" spans="1:8" hidden="1" x14ac:dyDescent="0.25">
      <c r="B96" s="61"/>
      <c r="C96" s="61"/>
      <c r="D96" s="61"/>
      <c r="E96" s="61"/>
      <c r="F96" s="61"/>
      <c r="G96" s="61"/>
      <c r="H96" s="61"/>
    </row>
    <row r="97" spans="1:8" hidden="1" x14ac:dyDescent="0.25">
      <c r="B97" s="61"/>
      <c r="C97" s="61"/>
      <c r="D97" s="61"/>
      <c r="E97" s="61"/>
      <c r="F97" s="61"/>
      <c r="G97" s="61"/>
      <c r="H97" s="61"/>
    </row>
    <row r="98" spans="1:8" hidden="1" x14ac:dyDescent="0.25">
      <c r="B98" s="61"/>
      <c r="C98" s="61"/>
      <c r="D98" s="61"/>
      <c r="E98" s="61"/>
      <c r="F98" s="61"/>
      <c r="G98" s="61"/>
      <c r="H98" s="61"/>
    </row>
    <row r="99" spans="1:8" x14ac:dyDescent="0.25">
      <c r="B99" s="61"/>
      <c r="C99" s="61"/>
      <c r="D99" s="61"/>
      <c r="E99" s="61"/>
      <c r="F99" s="61"/>
      <c r="G99" s="61"/>
      <c r="H99" s="61"/>
    </row>
    <row r="100" spans="1:8" ht="88.5" customHeight="1" x14ac:dyDescent="0.25">
      <c r="A100" s="250" t="s">
        <v>72</v>
      </c>
      <c r="B100" s="419"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100" s="419"/>
      <c r="D100" s="419"/>
      <c r="E100" s="419"/>
      <c r="F100" s="419"/>
      <c r="G100" s="419"/>
      <c r="H100" s="419"/>
    </row>
    <row r="101" spans="1:8" ht="92.25" customHeight="1" x14ac:dyDescent="0.25">
      <c r="A101" s="250" t="s">
        <v>281</v>
      </c>
      <c r="B101" s="419">
        <f>'Main Menu'!B56:H56</f>
        <v>0</v>
      </c>
      <c r="C101" s="419"/>
      <c r="D101" s="419"/>
      <c r="E101" s="419"/>
      <c r="F101" s="419"/>
      <c r="G101" s="419"/>
      <c r="H101" s="419"/>
    </row>
    <row r="102" spans="1:8" x14ac:dyDescent="0.25">
      <c r="A102" s="22" t="s">
        <v>65</v>
      </c>
    </row>
    <row r="103" spans="1:8" x14ac:dyDescent="0.25">
      <c r="B103" s="405">
        <f>'Input Menu'!B51</f>
        <v>0</v>
      </c>
      <c r="C103" s="405"/>
      <c r="D103" s="108"/>
      <c r="E103" s="405">
        <f>'Input Menu'!B52</f>
        <v>0</v>
      </c>
      <c r="F103" s="405"/>
    </row>
    <row r="104" spans="1:8" x14ac:dyDescent="0.25">
      <c r="B104" s="408" t="s">
        <v>67</v>
      </c>
      <c r="C104" s="408"/>
      <c r="E104" s="408" t="s">
        <v>67</v>
      </c>
      <c r="F104" s="408"/>
    </row>
    <row r="107" spans="1:8" x14ac:dyDescent="0.25">
      <c r="B107" s="408">
        <f>'Input Menu'!B53</f>
        <v>0</v>
      </c>
      <c r="C107" s="408"/>
      <c r="E107" s="409">
        <f>'Input Menu'!B54</f>
        <v>0</v>
      </c>
      <c r="F107" s="409"/>
    </row>
    <row r="108" spans="1:8" x14ac:dyDescent="0.25">
      <c r="B108" s="408" t="s">
        <v>67</v>
      </c>
      <c r="C108" s="408"/>
      <c r="E108" s="408" t="s">
        <v>67</v>
      </c>
      <c r="F108" s="408"/>
    </row>
    <row r="109" spans="1:8" x14ac:dyDescent="0.25">
      <c r="E109" s="107"/>
      <c r="F109" s="107"/>
    </row>
    <row r="112" spans="1:8" x14ac:dyDescent="0.25">
      <c r="B112" s="408">
        <f>'Input Menu'!B50</f>
        <v>0</v>
      </c>
      <c r="C112" s="408"/>
      <c r="D112" s="408"/>
      <c r="E112" s="408"/>
      <c r="F112" s="408"/>
    </row>
    <row r="113" spans="1:6" x14ac:dyDescent="0.25">
      <c r="B113" s="408" t="s">
        <v>66</v>
      </c>
      <c r="C113" s="408"/>
      <c r="D113" s="408"/>
      <c r="E113" s="408"/>
      <c r="F113" s="408"/>
    </row>
    <row r="114" spans="1:6" x14ac:dyDescent="0.25">
      <c r="A114" s="119" t="str">
        <f>'Main Menu'!A51</f>
        <v>Option2: ER, DR, RR, NAT2</v>
      </c>
      <c r="B114" s="115"/>
      <c r="C114" s="120"/>
    </row>
    <row r="115" spans="1:6" ht="60" customHeight="1" x14ac:dyDescent="0.25">
      <c r="A115" s="102"/>
      <c r="B115" s="102"/>
    </row>
  </sheetData>
  <sheetProtection password="E89B" sheet="1" objects="1" scenarios="1"/>
  <protectedRanges>
    <protectedRange sqref="E103 B103 B107 E107 B112" name="Range1"/>
  </protectedRanges>
  <customSheetViews>
    <customSheetView guid="{4A908606-4657-4E94-A24A-D00115F5FBC8}" scale="120" showPageBreaks="1" showGridLines="0" printArea="1" hiddenRows="1" hiddenColumns="1" view="pageBreakPreview">
      <selection sqref="A1:H1"/>
      <pageMargins left="0.45" right="0.45" top="1" bottom="1" header="0.3" footer="0.3"/>
      <pageSetup paperSize="5" scale="95" orientation="portrait" horizontalDpi="360" verticalDpi="360" r:id="rId1"/>
    </customSheetView>
  </customSheetViews>
  <mergeCells count="107">
    <mergeCell ref="A12:A17"/>
    <mergeCell ref="E12:E17"/>
    <mergeCell ref="F12:F17"/>
    <mergeCell ref="G12:G17"/>
    <mergeCell ref="H12:H17"/>
    <mergeCell ref="H36:H41"/>
    <mergeCell ref="A18:A35"/>
    <mergeCell ref="E18:E23"/>
    <mergeCell ref="F18:F23"/>
    <mergeCell ref="G18:G23"/>
    <mergeCell ref="H18:H35"/>
    <mergeCell ref="E24:E29"/>
    <mergeCell ref="F24:F29"/>
    <mergeCell ref="G24:G29"/>
    <mergeCell ref="E30:E35"/>
    <mergeCell ref="F30:F35"/>
    <mergeCell ref="G30:G35"/>
    <mergeCell ref="A36:A41"/>
    <mergeCell ref="E36:E41"/>
    <mergeCell ref="F36:F41"/>
    <mergeCell ref="G36:G41"/>
    <mergeCell ref="A6:H6"/>
    <mergeCell ref="A1:H1"/>
    <mergeCell ref="A2:H2"/>
    <mergeCell ref="A3:H3"/>
    <mergeCell ref="A5:H5"/>
    <mergeCell ref="F7:H7"/>
    <mergeCell ref="B7:D7"/>
    <mergeCell ref="B10:C10"/>
    <mergeCell ref="F8:G8"/>
    <mergeCell ref="B8:D8"/>
    <mergeCell ref="A42:E42"/>
    <mergeCell ref="A44:H44"/>
    <mergeCell ref="A45:H45"/>
    <mergeCell ref="A46:B46"/>
    <mergeCell ref="C46:D46"/>
    <mergeCell ref="E46:F46"/>
    <mergeCell ref="G46:H46"/>
    <mergeCell ref="A47:B47"/>
    <mergeCell ref="C47:D47"/>
    <mergeCell ref="E47:F47"/>
    <mergeCell ref="G47:H47"/>
    <mergeCell ref="A67:B67"/>
    <mergeCell ref="C67:D67"/>
    <mergeCell ref="E67:F67"/>
    <mergeCell ref="G67:H67"/>
    <mergeCell ref="G51:H51"/>
    <mergeCell ref="B55:D55"/>
    <mergeCell ref="E55:F55"/>
    <mergeCell ref="B56:D56"/>
    <mergeCell ref="E56:F56"/>
    <mergeCell ref="B57:D57"/>
    <mergeCell ref="E57:F57"/>
    <mergeCell ref="B58:D58"/>
    <mergeCell ref="E58:F58"/>
    <mergeCell ref="A66:H66"/>
    <mergeCell ref="C51:D51"/>
    <mergeCell ref="A48:B48"/>
    <mergeCell ref="C48:D48"/>
    <mergeCell ref="E48:F48"/>
    <mergeCell ref="G48:H48"/>
    <mergeCell ref="A49:B49"/>
    <mergeCell ref="C49:D49"/>
    <mergeCell ref="E49:F49"/>
    <mergeCell ref="G49:H49"/>
    <mergeCell ref="A50:B50"/>
    <mergeCell ref="C50:D50"/>
    <mergeCell ref="E50:F50"/>
    <mergeCell ref="G50:H50"/>
    <mergeCell ref="E80:F80"/>
    <mergeCell ref="B81:D81"/>
    <mergeCell ref="E81:F81"/>
    <mergeCell ref="B112:F112"/>
    <mergeCell ref="B113:F113"/>
    <mergeCell ref="B104:C104"/>
    <mergeCell ref="E104:F104"/>
    <mergeCell ref="B107:C107"/>
    <mergeCell ref="E107:F107"/>
    <mergeCell ref="B108:C108"/>
    <mergeCell ref="E108:F108"/>
    <mergeCell ref="B103:C103"/>
    <mergeCell ref="E103:F103"/>
    <mergeCell ref="B83:H86"/>
    <mergeCell ref="G78:H78"/>
    <mergeCell ref="A9:D9"/>
    <mergeCell ref="F9:H9"/>
    <mergeCell ref="A68:B68"/>
    <mergeCell ref="C68:D68"/>
    <mergeCell ref="E68:F68"/>
    <mergeCell ref="B101:H101"/>
    <mergeCell ref="C70:D70"/>
    <mergeCell ref="G68:H68"/>
    <mergeCell ref="A69:B69"/>
    <mergeCell ref="C69:D69"/>
    <mergeCell ref="E69:F69"/>
    <mergeCell ref="G69:H69"/>
    <mergeCell ref="G70:H70"/>
    <mergeCell ref="A77:H77"/>
    <mergeCell ref="B78:D78"/>
    <mergeCell ref="E78:F78"/>
    <mergeCell ref="G79:H79"/>
    <mergeCell ref="G80:H80"/>
    <mergeCell ref="G81:H81"/>
    <mergeCell ref="B100:H100"/>
    <mergeCell ref="B79:D79"/>
    <mergeCell ref="E79:F79"/>
    <mergeCell ref="B80:D80"/>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6:B1048576 B4:B5 B7:B8 B10:B114"/>
  </dataValidations>
  <pageMargins left="0.23622047244094491" right="0.23622047244094491" top="0.98425196850393704" bottom="0.98425196850393704" header="0.31496062992125984" footer="0.31496062992125984"/>
  <pageSetup paperSize="5" scale="95" orientation="portrait" horizontalDpi="360" verticalDpi="36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
    <tabColor rgb="FFFF0000"/>
  </sheetPr>
  <dimension ref="A1:O115"/>
  <sheetViews>
    <sheetView showGridLines="0" view="pageBreakPreview" zoomScale="90" zoomScaleNormal="115" zoomScaleSheetLayoutView="90" workbookViewId="0">
      <selection sqref="A1:H1"/>
    </sheetView>
  </sheetViews>
  <sheetFormatPr defaultRowHeight="15" x14ac:dyDescent="0.25"/>
  <cols>
    <col min="1" max="1" width="12.7109375" style="3" customWidth="1"/>
    <col min="2" max="2" width="15.7109375" style="1" customWidth="1"/>
    <col min="3" max="3" width="9.140625" style="36" customWidth="1"/>
    <col min="4" max="4" width="13.28515625" style="1" customWidth="1"/>
    <col min="5" max="5" width="24.42578125" style="5" customWidth="1"/>
    <col min="6" max="6" width="8.140625" style="5" customWidth="1"/>
    <col min="7" max="7" width="9" style="4" customWidth="1"/>
    <col min="8" max="8" width="10.5703125" style="4" customWidth="1"/>
    <col min="9" max="9" width="8.85546875" hidden="1" customWidth="1"/>
    <col min="10" max="10" width="4.28515625" hidden="1" customWidth="1"/>
    <col min="11" max="11" width="3.5703125" hidden="1" customWidth="1"/>
    <col min="13" max="13" width="13.140625" customWidth="1"/>
    <col min="14" max="14" width="6" hidden="1" customWidth="1"/>
    <col min="15" max="15" width="4.140625" customWidth="1"/>
  </cols>
  <sheetData>
    <row r="1" spans="1:11" x14ac:dyDescent="0.25">
      <c r="A1" s="402" t="str">
        <f>'Main Menu'!A1:F1</f>
        <v>Department of Education</v>
      </c>
      <c r="B1" s="402"/>
      <c r="C1" s="402"/>
      <c r="D1" s="402"/>
      <c r="E1" s="402"/>
      <c r="F1" s="402"/>
      <c r="G1" s="402"/>
      <c r="H1" s="402"/>
    </row>
    <row r="2" spans="1:11" x14ac:dyDescent="0.25">
      <c r="A2" s="402" t="str">
        <f>'Main Menu'!A2:F2</f>
        <v>Region X</v>
      </c>
      <c r="B2" s="402"/>
      <c r="C2" s="402"/>
      <c r="D2" s="402"/>
      <c r="E2" s="402"/>
      <c r="F2" s="402"/>
      <c r="G2" s="402"/>
      <c r="H2" s="402"/>
    </row>
    <row r="3" spans="1:11" ht="18" customHeight="1" x14ac:dyDescent="0.25">
      <c r="A3" s="410" t="str">
        <f>'Main Menu'!A3:F3</f>
        <v/>
      </c>
      <c r="B3" s="410"/>
      <c r="C3" s="410"/>
      <c r="D3" s="410"/>
      <c r="E3" s="410"/>
      <c r="F3" s="410"/>
      <c r="G3" s="410"/>
      <c r="H3" s="410"/>
    </row>
    <row r="4" spans="1:11" ht="9" customHeight="1" x14ac:dyDescent="0.25"/>
    <row r="5" spans="1:11" ht="16.5" customHeight="1" x14ac:dyDescent="0.25">
      <c r="A5" s="358" t="s">
        <v>286</v>
      </c>
      <c r="B5" s="358"/>
      <c r="C5" s="358"/>
      <c r="D5" s="358"/>
      <c r="E5" s="358"/>
      <c r="F5" s="358"/>
      <c r="G5" s="358"/>
      <c r="H5" s="358"/>
    </row>
    <row r="6" spans="1:11" ht="16.5" customHeight="1" x14ac:dyDescent="0.25">
      <c r="A6" s="424">
        <f ca="1">NOW()</f>
        <v>43282.390610185183</v>
      </c>
      <c r="B6" s="424"/>
      <c r="C6" s="424"/>
      <c r="D6" s="424"/>
      <c r="E6" s="424"/>
      <c r="F6" s="424"/>
      <c r="G6" s="424"/>
      <c r="H6" s="424"/>
    </row>
    <row r="7" spans="1:11" ht="20.25" customHeight="1" x14ac:dyDescent="0.25">
      <c r="A7" s="21" t="s">
        <v>824</v>
      </c>
      <c r="B7" s="359" t="str">
        <f>'Input Menu'!B8:C8</f>
        <v/>
      </c>
      <c r="C7" s="359"/>
      <c r="D7" s="359"/>
      <c r="E7" s="18" t="s">
        <v>225</v>
      </c>
      <c r="F7" s="360" t="str">
        <f>'Main Menu'!B8</f>
        <v/>
      </c>
      <c r="G7" s="360"/>
      <c r="H7" s="360"/>
      <c r="K7" t="str">
        <f>B7</f>
        <v/>
      </c>
    </row>
    <row r="8" spans="1:11" ht="27.75" customHeight="1" x14ac:dyDescent="0.25">
      <c r="A8" s="21" t="s">
        <v>261</v>
      </c>
      <c r="B8" s="414" t="str">
        <f>'Input Menu'!B7:C7</f>
        <v/>
      </c>
      <c r="C8" s="414"/>
      <c r="D8" s="414"/>
      <c r="E8" s="18" t="s">
        <v>288</v>
      </c>
      <c r="F8" s="415">
        <f>'Input Menu'!K6</f>
        <v>0</v>
      </c>
      <c r="G8" s="415"/>
      <c r="H8" s="275"/>
    </row>
    <row r="9" spans="1:11" ht="18.75" customHeight="1" x14ac:dyDescent="0.25">
      <c r="A9" s="361" t="s">
        <v>31</v>
      </c>
      <c r="B9" s="361"/>
      <c r="C9" s="361"/>
      <c r="D9" s="361"/>
      <c r="E9" s="273" t="s">
        <v>295</v>
      </c>
      <c r="F9" s="422">
        <f>'Main Menu'!O72</f>
        <v>0</v>
      </c>
      <c r="G9" s="422"/>
      <c r="H9" s="422"/>
    </row>
    <row r="10" spans="1:11" s="2" customFormat="1" ht="27" customHeight="1" x14ac:dyDescent="0.25">
      <c r="A10" s="29" t="s">
        <v>2</v>
      </c>
      <c r="B10" s="362" t="s">
        <v>13</v>
      </c>
      <c r="C10" s="362"/>
      <c r="D10" s="30"/>
      <c r="E10" s="30" t="s">
        <v>14</v>
      </c>
      <c r="F10" s="30" t="s">
        <v>268</v>
      </c>
      <c r="G10" s="30" t="s">
        <v>15</v>
      </c>
      <c r="H10" s="31" t="s">
        <v>16</v>
      </c>
    </row>
    <row r="11" spans="1:11" s="2" customFormat="1" ht="2.25" customHeight="1" x14ac:dyDescent="0.25">
      <c r="A11" s="8"/>
      <c r="B11" s="9"/>
      <c r="C11" s="38"/>
      <c r="D11" s="9"/>
      <c r="E11" s="9"/>
      <c r="F11" s="14"/>
      <c r="G11" s="14"/>
      <c r="H11" s="19"/>
    </row>
    <row r="12" spans="1:11" ht="36" customHeight="1" x14ac:dyDescent="0.25">
      <c r="A12" s="350" t="s">
        <v>3</v>
      </c>
      <c r="B12" s="32" t="s">
        <v>9</v>
      </c>
      <c r="C12" s="53" t="s">
        <v>10</v>
      </c>
      <c r="D12" s="54" t="s">
        <v>267</v>
      </c>
      <c r="E12" s="351"/>
      <c r="F12" s="366" t="e">
        <f>IF(C17&gt;=10,"3",IF(C17&gt;=7,"2",IF(C17&gt;5,"1","0")))</f>
        <v>#VALUE!</v>
      </c>
      <c r="G12" s="355" t="e">
        <f>F12*0.45</f>
        <v>#VALUE!</v>
      </c>
      <c r="H12" s="355" t="e">
        <f>G12</f>
        <v>#VALUE!</v>
      </c>
    </row>
    <row r="13" spans="1:11" ht="15" hidden="1" customHeight="1" x14ac:dyDescent="0.25">
      <c r="A13" s="350"/>
      <c r="B13" s="11" t="str">
        <f>'Main Menu'!B14</f>
        <v>SY 2009-2010</v>
      </c>
      <c r="C13" s="39"/>
      <c r="D13" s="33">
        <f>'Main Menu'!D14</f>
        <v>990</v>
      </c>
      <c r="E13" s="351"/>
      <c r="F13" s="366"/>
      <c r="G13" s="356"/>
      <c r="H13" s="356"/>
    </row>
    <row r="14" spans="1:11" ht="18.75" customHeight="1" x14ac:dyDescent="0.25">
      <c r="A14" s="350"/>
      <c r="B14" s="11" t="str">
        <f>'Main Menu'!B15</f>
        <v/>
      </c>
      <c r="C14" s="40"/>
      <c r="D14" s="33" t="str">
        <f>'Main Menu'!D15</f>
        <v/>
      </c>
      <c r="E14" s="351"/>
      <c r="F14" s="366"/>
      <c r="G14" s="356"/>
      <c r="H14" s="356"/>
      <c r="K14" t="s">
        <v>17</v>
      </c>
    </row>
    <row r="15" spans="1:11" ht="20.25" customHeight="1" x14ac:dyDescent="0.25">
      <c r="A15" s="350"/>
      <c r="B15" s="11" t="str">
        <f>'Main Menu'!B16</f>
        <v/>
      </c>
      <c r="C15" s="40" t="e">
        <f>((D15-D14)/D14)*100</f>
        <v>#VALUE!</v>
      </c>
      <c r="D15" s="33" t="str">
        <f>'Main Menu'!D16</f>
        <v/>
      </c>
      <c r="E15" s="351"/>
      <c r="F15" s="366"/>
      <c r="G15" s="356"/>
      <c r="H15" s="356"/>
      <c r="K15" t="s">
        <v>18</v>
      </c>
    </row>
    <row r="16" spans="1:11" ht="19.5" customHeight="1" x14ac:dyDescent="0.25">
      <c r="A16" s="350"/>
      <c r="B16" s="11" t="str">
        <f>'Main Menu'!B17</f>
        <v/>
      </c>
      <c r="C16" s="40" t="e">
        <f>((D16-D15)/D15)*100</f>
        <v>#VALUE!</v>
      </c>
      <c r="D16" s="33" t="str">
        <f>'Main Menu'!D17</f>
        <v/>
      </c>
      <c r="E16" s="351"/>
      <c r="F16" s="366"/>
      <c r="G16" s="356"/>
      <c r="H16" s="356"/>
      <c r="K16" t="s">
        <v>19</v>
      </c>
    </row>
    <row r="17" spans="1:11" ht="32.25" customHeight="1" x14ac:dyDescent="0.25">
      <c r="A17" s="350"/>
      <c r="B17" s="12" t="s">
        <v>28</v>
      </c>
      <c r="C17" s="72" t="e">
        <f>AVERAGE(C15:C16)</f>
        <v>#VALUE!</v>
      </c>
      <c r="D17" s="13"/>
      <c r="E17" s="351"/>
      <c r="F17" s="366"/>
      <c r="G17" s="357"/>
      <c r="H17" s="357"/>
      <c r="I17" s="35"/>
      <c r="K17" t="s">
        <v>20</v>
      </c>
    </row>
    <row r="18" spans="1:11" ht="27" customHeight="1" x14ac:dyDescent="0.25">
      <c r="A18" s="350" t="s">
        <v>4</v>
      </c>
      <c r="B18" s="32" t="s">
        <v>11</v>
      </c>
      <c r="C18" s="53" t="s">
        <v>12</v>
      </c>
      <c r="D18" s="54" t="s">
        <v>266</v>
      </c>
      <c r="E18" s="363"/>
      <c r="F18" s="366" t="e">
        <f>IF(C23&lt;2,"3",IF(C23&lt;5,"2",IF(C23&lt;=5,"1","0")))</f>
        <v>#VALUE!</v>
      </c>
      <c r="G18" s="367" t="e">
        <f>F18*0.125</f>
        <v>#VALUE!</v>
      </c>
      <c r="H18" s="368" t="e">
        <f>SUM(G18:G29)</f>
        <v>#VALUE!</v>
      </c>
      <c r="K18" t="s">
        <v>21</v>
      </c>
    </row>
    <row r="19" spans="1:11" ht="15" hidden="1" customHeight="1" x14ac:dyDescent="0.25">
      <c r="A19" s="350"/>
      <c r="B19" s="11" t="str">
        <f>'Main Menu'!B20</f>
        <v>SY 2008-2009</v>
      </c>
      <c r="C19" s="39"/>
      <c r="D19" s="33">
        <f>'Main Menu'!D20</f>
        <v>0.02</v>
      </c>
      <c r="E19" s="364"/>
      <c r="F19" s="366"/>
      <c r="G19" s="367"/>
      <c r="H19" s="356"/>
      <c r="I19" s="43"/>
      <c r="J19" s="41"/>
    </row>
    <row r="20" spans="1:11" x14ac:dyDescent="0.25">
      <c r="A20" s="350"/>
      <c r="B20" s="11" t="str">
        <f>'Main Menu'!B21</f>
        <v/>
      </c>
      <c r="C20" s="40"/>
      <c r="D20" s="65" t="str">
        <f>'Main Menu'!D21</f>
        <v/>
      </c>
      <c r="E20" s="364"/>
      <c r="F20" s="366"/>
      <c r="G20" s="367"/>
      <c r="H20" s="356"/>
      <c r="I20" s="43"/>
      <c r="J20" s="40"/>
      <c r="K20" t="s">
        <v>22</v>
      </c>
    </row>
    <row r="21" spans="1:11" x14ac:dyDescent="0.25">
      <c r="A21" s="350"/>
      <c r="B21" s="11" t="str">
        <f>'Main Menu'!B22</f>
        <v/>
      </c>
      <c r="C21" s="40" t="e">
        <f>D21-D20</f>
        <v>#VALUE!</v>
      </c>
      <c r="D21" s="65" t="str">
        <f>'Main Menu'!D22</f>
        <v/>
      </c>
      <c r="E21" s="364"/>
      <c r="F21" s="366"/>
      <c r="G21" s="367"/>
      <c r="H21" s="356"/>
      <c r="I21" s="43"/>
      <c r="J21" s="40"/>
      <c r="K21" t="s">
        <v>23</v>
      </c>
    </row>
    <row r="22" spans="1:11" x14ac:dyDescent="0.25">
      <c r="A22" s="350"/>
      <c r="B22" s="11" t="str">
        <f>'Main Menu'!B23</f>
        <v/>
      </c>
      <c r="C22" s="40" t="e">
        <f>D22-D21</f>
        <v>#VALUE!</v>
      </c>
      <c r="D22" s="65" t="str">
        <f>'Main Menu'!D23</f>
        <v/>
      </c>
      <c r="E22" s="364"/>
      <c r="F22" s="366"/>
      <c r="G22" s="367"/>
      <c r="H22" s="356"/>
      <c r="I22" s="43"/>
      <c r="J22" s="40"/>
      <c r="K22" t="s">
        <v>24</v>
      </c>
    </row>
    <row r="23" spans="1:11" x14ac:dyDescent="0.25">
      <c r="A23" s="350"/>
      <c r="B23" s="12" t="s">
        <v>29</v>
      </c>
      <c r="C23" s="72" t="e">
        <f>AVERAGE(C21:C22)</f>
        <v>#VALUE!</v>
      </c>
      <c r="D23" s="66"/>
      <c r="E23" s="365"/>
      <c r="F23" s="366"/>
      <c r="G23" s="367"/>
      <c r="H23" s="356"/>
      <c r="I23" s="43"/>
      <c r="J23" s="41"/>
    </row>
    <row r="24" spans="1:11" ht="26.25" x14ac:dyDescent="0.25">
      <c r="A24" s="350"/>
      <c r="B24" s="32" t="s">
        <v>264</v>
      </c>
      <c r="C24" s="53" t="s">
        <v>12</v>
      </c>
      <c r="D24" s="53" t="s">
        <v>265</v>
      </c>
      <c r="E24" s="351"/>
      <c r="F24" s="366" t="e">
        <f>IF(C29&lt;2,"3",IF(C29&lt;5,"2",IF(C29&lt;=5,"1","0")))</f>
        <v>#VALUE!</v>
      </c>
      <c r="G24" s="367" t="e">
        <f>F24*0.125</f>
        <v>#VALUE!</v>
      </c>
      <c r="H24" s="356"/>
      <c r="K24" t="s">
        <v>25</v>
      </c>
    </row>
    <row r="25" spans="1:11" ht="15" hidden="1" customHeight="1" x14ac:dyDescent="0.25">
      <c r="A25" s="350"/>
      <c r="B25" s="11" t="str">
        <f>'Main Menu'!B26</f>
        <v>SY 2008-2009</v>
      </c>
      <c r="C25" s="39"/>
      <c r="D25" s="39">
        <f>'Main Menu'!D26</f>
        <v>65</v>
      </c>
      <c r="E25" s="351"/>
      <c r="F25" s="366"/>
      <c r="G25" s="367"/>
      <c r="H25" s="356"/>
    </row>
    <row r="26" spans="1:11" x14ac:dyDescent="0.25">
      <c r="A26" s="350"/>
      <c r="B26" s="11" t="str">
        <f>'Main Menu'!B27</f>
        <v/>
      </c>
      <c r="C26" s="40"/>
      <c r="D26" s="63" t="str">
        <f>'Main Menu'!D27</f>
        <v/>
      </c>
      <c r="E26" s="351"/>
      <c r="F26" s="366"/>
      <c r="G26" s="367"/>
      <c r="H26" s="356"/>
      <c r="K26" t="s">
        <v>26</v>
      </c>
    </row>
    <row r="27" spans="1:11" x14ac:dyDescent="0.25">
      <c r="A27" s="350"/>
      <c r="B27" s="11" t="str">
        <f>'Main Menu'!B28</f>
        <v/>
      </c>
      <c r="C27" s="40" t="e">
        <f>(D27-D26)</f>
        <v>#VALUE!</v>
      </c>
      <c r="D27" s="63" t="str">
        <f>'Main Menu'!D28</f>
        <v/>
      </c>
      <c r="E27" s="351"/>
      <c r="F27" s="366"/>
      <c r="G27" s="367"/>
      <c r="H27" s="356"/>
      <c r="K27" t="s">
        <v>27</v>
      </c>
    </row>
    <row r="28" spans="1:11" x14ac:dyDescent="0.25">
      <c r="A28" s="350"/>
      <c r="B28" s="11" t="str">
        <f>'Main Menu'!B29</f>
        <v/>
      </c>
      <c r="C28" s="40" t="e">
        <f>(D28-D27)</f>
        <v>#VALUE!</v>
      </c>
      <c r="D28" s="63" t="str">
        <f>'Main Menu'!D29</f>
        <v/>
      </c>
      <c r="E28" s="351"/>
      <c r="F28" s="366"/>
      <c r="G28" s="367"/>
      <c r="H28" s="356"/>
    </row>
    <row r="29" spans="1:11" x14ac:dyDescent="0.25">
      <c r="A29" s="350"/>
      <c r="B29" s="12" t="s">
        <v>274</v>
      </c>
      <c r="C29" s="72" t="e">
        <f>AVERAGE(C27:C28)</f>
        <v>#VALUE!</v>
      </c>
      <c r="D29" s="40"/>
      <c r="E29" s="351"/>
      <c r="F29" s="366"/>
      <c r="G29" s="367"/>
      <c r="H29" s="356"/>
    </row>
    <row r="30" spans="1:11" ht="30" hidden="1" x14ac:dyDescent="0.25">
      <c r="A30" s="350"/>
      <c r="B30" s="32" t="s">
        <v>6</v>
      </c>
      <c r="C30" s="53" t="s">
        <v>10</v>
      </c>
      <c r="D30" s="53" t="s">
        <v>71</v>
      </c>
      <c r="E30" s="351"/>
      <c r="F30" s="352"/>
      <c r="G30" s="367"/>
      <c r="H30" s="356"/>
    </row>
    <row r="31" spans="1:11" hidden="1" x14ac:dyDescent="0.25">
      <c r="A31" s="350"/>
      <c r="B31" s="11" t="str">
        <f>'Main Menu'!B32</f>
        <v>SY 2008-2009</v>
      </c>
      <c r="C31" s="39"/>
      <c r="D31" s="39">
        <f>'Main Menu'!D32</f>
        <v>58</v>
      </c>
      <c r="E31" s="351"/>
      <c r="F31" s="353"/>
      <c r="G31" s="367"/>
      <c r="H31" s="356"/>
    </row>
    <row r="32" spans="1:11" hidden="1" x14ac:dyDescent="0.25">
      <c r="A32" s="350"/>
      <c r="B32" s="11"/>
      <c r="C32" s="40"/>
      <c r="D32" s="63"/>
      <c r="E32" s="351"/>
      <c r="F32" s="353"/>
      <c r="G32" s="367"/>
      <c r="H32" s="356"/>
    </row>
    <row r="33" spans="1:14" hidden="1" x14ac:dyDescent="0.25">
      <c r="A33" s="350"/>
      <c r="B33" s="11"/>
      <c r="C33" s="40"/>
      <c r="D33" s="63"/>
      <c r="E33" s="351"/>
      <c r="F33" s="353"/>
      <c r="G33" s="367"/>
      <c r="H33" s="356"/>
    </row>
    <row r="34" spans="1:14" hidden="1" x14ac:dyDescent="0.25">
      <c r="A34" s="350"/>
      <c r="B34" s="11"/>
      <c r="C34" s="40"/>
      <c r="D34" s="63"/>
      <c r="E34" s="351"/>
      <c r="F34" s="353"/>
      <c r="G34" s="367"/>
      <c r="H34" s="356"/>
    </row>
    <row r="35" spans="1:14" hidden="1" x14ac:dyDescent="0.25">
      <c r="A35" s="350"/>
      <c r="B35" s="12"/>
      <c r="C35" s="72"/>
      <c r="D35" s="40"/>
      <c r="E35" s="351"/>
      <c r="F35" s="354"/>
      <c r="G35" s="367"/>
      <c r="H35" s="357"/>
    </row>
    <row r="36" spans="1:14" ht="36" customHeight="1" x14ac:dyDescent="0.25">
      <c r="A36" s="350" t="s">
        <v>8</v>
      </c>
      <c r="B36" s="32" t="s">
        <v>229</v>
      </c>
      <c r="C36" s="64" t="s">
        <v>10</v>
      </c>
      <c r="D36" s="64" t="s">
        <v>273</v>
      </c>
      <c r="E36" s="351"/>
      <c r="F36" s="425">
        <f>N41</f>
        <v>3</v>
      </c>
      <c r="G36" s="355">
        <f>F36*0.3</f>
        <v>0.89999999999999991</v>
      </c>
      <c r="H36" s="355">
        <f>G36</f>
        <v>0.89999999999999991</v>
      </c>
    </row>
    <row r="37" spans="1:14" hidden="1" x14ac:dyDescent="0.25">
      <c r="A37" s="350"/>
      <c r="B37" s="11" t="str">
        <f>'Main Menu'!B38</f>
        <v>SY 2008-2009</v>
      </c>
      <c r="C37" s="63"/>
      <c r="D37" s="63">
        <f>'Main Menu'!D38</f>
        <v>56</v>
      </c>
      <c r="E37" s="351"/>
      <c r="F37" s="426"/>
      <c r="G37" s="356"/>
      <c r="H37" s="356"/>
    </row>
    <row r="38" spans="1:14" ht="25.5" customHeight="1" x14ac:dyDescent="0.25">
      <c r="A38" s="350"/>
      <c r="B38" s="11" t="str">
        <f>'Main Menu'!B39</f>
        <v/>
      </c>
      <c r="C38" s="40"/>
      <c r="D38" s="63" t="str">
        <f>'Main Menu'!F39</f>
        <v/>
      </c>
      <c r="E38" s="351"/>
      <c r="F38" s="426"/>
      <c r="G38" s="356"/>
      <c r="H38" s="356"/>
      <c r="N38" t="str">
        <f>IF(D38&gt;=95,"3",IF(D38&gt;=90,"2",IF(D38&gt;=85,"1","0")))</f>
        <v>3</v>
      </c>
    </row>
    <row r="39" spans="1:14" ht="27.75" customHeight="1" x14ac:dyDescent="0.25">
      <c r="A39" s="350"/>
      <c r="B39" s="11" t="str">
        <f>'Main Menu'!B40</f>
        <v/>
      </c>
      <c r="C39" s="40"/>
      <c r="D39" s="63" t="str">
        <f>'Main Menu'!F40</f>
        <v/>
      </c>
      <c r="E39" s="351"/>
      <c r="F39" s="426"/>
      <c r="G39" s="356"/>
      <c r="H39" s="356"/>
      <c r="N39" t="str">
        <f>IF(D39&gt;=95,"3",IF(D39&gt;=90,"2",IF(D39&gt;=85,"1","0")))</f>
        <v>3</v>
      </c>
    </row>
    <row r="40" spans="1:14" ht="25.5" customHeight="1" x14ac:dyDescent="0.25">
      <c r="A40" s="350"/>
      <c r="B40" s="11" t="str">
        <f>'Main Menu'!B41</f>
        <v/>
      </c>
      <c r="C40" s="40"/>
      <c r="D40" s="63" t="str">
        <f>'Main Menu'!F41</f>
        <v/>
      </c>
      <c r="E40" s="351"/>
      <c r="F40" s="426"/>
      <c r="G40" s="356"/>
      <c r="H40" s="356"/>
      <c r="N40" t="str">
        <f>IF(D40&gt;=95,"3",IF(D40&gt;=90,"2",IF(D40&gt;=85,"1","0")))</f>
        <v>3</v>
      </c>
    </row>
    <row r="41" spans="1:14" ht="25.5" customHeight="1" x14ac:dyDescent="0.25">
      <c r="A41" s="350"/>
      <c r="B41" s="12" t="s">
        <v>28</v>
      </c>
      <c r="C41" s="72"/>
      <c r="D41" s="40"/>
      <c r="E41" s="351"/>
      <c r="F41" s="427"/>
      <c r="G41" s="357"/>
      <c r="H41" s="357"/>
      <c r="N41" s="43">
        <f>(N38+N39+N40)/3</f>
        <v>3</v>
      </c>
    </row>
    <row r="42" spans="1:14" ht="13.5" customHeight="1" x14ac:dyDescent="0.25">
      <c r="A42" s="369" t="s">
        <v>32</v>
      </c>
      <c r="B42" s="370"/>
      <c r="C42" s="370"/>
      <c r="D42" s="370"/>
      <c r="E42" s="371"/>
      <c r="F42" s="25"/>
      <c r="G42" s="24"/>
      <c r="H42" s="23" t="e">
        <f>SUM(H12:H41)</f>
        <v>#VALUE!</v>
      </c>
    </row>
    <row r="43" spans="1:14" ht="8.25" customHeight="1" x14ac:dyDescent="0.25">
      <c r="A43" s="20"/>
      <c r="C43" s="42"/>
      <c r="D43" s="26"/>
    </row>
    <row r="44" spans="1:14" ht="13.5" customHeight="1" x14ac:dyDescent="0.25">
      <c r="A44" s="372" t="s">
        <v>43</v>
      </c>
      <c r="B44" s="372"/>
      <c r="C44" s="372"/>
      <c r="D44" s="372"/>
      <c r="E44" s="372"/>
      <c r="F44" s="372"/>
      <c r="G44" s="372"/>
      <c r="H44" s="372"/>
    </row>
    <row r="45" spans="1:14" ht="22.5" customHeight="1" x14ac:dyDescent="0.25">
      <c r="A45" s="373" t="s">
        <v>44</v>
      </c>
      <c r="B45" s="373"/>
      <c r="C45" s="373"/>
      <c r="D45" s="373"/>
      <c r="E45" s="373"/>
      <c r="F45" s="373"/>
      <c r="G45" s="373"/>
      <c r="H45" s="373"/>
    </row>
    <row r="46" spans="1:14" ht="26.25" customHeight="1" x14ac:dyDescent="0.25">
      <c r="A46" s="374" t="s">
        <v>45</v>
      </c>
      <c r="B46" s="374"/>
      <c r="C46" s="375" t="s">
        <v>51</v>
      </c>
      <c r="D46" s="376"/>
      <c r="E46" s="374" t="s">
        <v>52</v>
      </c>
      <c r="F46" s="374"/>
      <c r="G46" s="377" t="s">
        <v>16</v>
      </c>
      <c r="H46" s="378"/>
    </row>
    <row r="47" spans="1:14" x14ac:dyDescent="0.25">
      <c r="A47" s="379" t="s">
        <v>46</v>
      </c>
      <c r="B47" s="379"/>
      <c r="C47" s="380">
        <v>0.3</v>
      </c>
      <c r="D47" s="381"/>
      <c r="E47" s="382">
        <f>'Document Analysis, Obs. Discuss'!AP71</f>
        <v>0</v>
      </c>
      <c r="F47" s="366"/>
      <c r="G47" s="383">
        <f>E47*0.3</f>
        <v>0</v>
      </c>
      <c r="H47" s="384"/>
    </row>
    <row r="48" spans="1:14" x14ac:dyDescent="0.25">
      <c r="A48" s="379" t="s">
        <v>47</v>
      </c>
      <c r="B48" s="379"/>
      <c r="C48" s="380">
        <v>0.3</v>
      </c>
      <c r="D48" s="381"/>
      <c r="E48" s="382">
        <f>'Document Analysis, Obs. Discuss'!AP72</f>
        <v>0</v>
      </c>
      <c r="F48" s="366"/>
      <c r="G48" s="383">
        <f>E48*0.3</f>
        <v>0</v>
      </c>
      <c r="H48" s="384"/>
    </row>
    <row r="49" spans="1:8" x14ac:dyDescent="0.25">
      <c r="A49" s="379" t="s">
        <v>48</v>
      </c>
      <c r="B49" s="379"/>
      <c r="C49" s="380">
        <v>0.25</v>
      </c>
      <c r="D49" s="381"/>
      <c r="E49" s="382">
        <f>'Document Analysis, Obs. Discuss'!AP73</f>
        <v>0</v>
      </c>
      <c r="F49" s="366"/>
      <c r="G49" s="383">
        <f>E49*0.25</f>
        <v>0</v>
      </c>
      <c r="H49" s="384"/>
    </row>
    <row r="50" spans="1:8" x14ac:dyDescent="0.25">
      <c r="A50" s="379" t="s">
        <v>49</v>
      </c>
      <c r="B50" s="379"/>
      <c r="C50" s="380">
        <v>0.15</v>
      </c>
      <c r="D50" s="381"/>
      <c r="E50" s="382">
        <f>'Document Analysis, Obs. Discuss'!AP74</f>
        <v>0</v>
      </c>
      <c r="F50" s="366"/>
      <c r="G50" s="383">
        <f>E50*0.15</f>
        <v>0</v>
      </c>
      <c r="H50" s="384"/>
    </row>
    <row r="51" spans="1:8" x14ac:dyDescent="0.25">
      <c r="A51" s="261" t="s">
        <v>50</v>
      </c>
      <c r="B51" s="262"/>
      <c r="C51" s="416">
        <v>1</v>
      </c>
      <c r="D51" s="387"/>
      <c r="E51" s="262"/>
      <c r="F51" s="263"/>
      <c r="G51" s="388">
        <f>SUM(G47:G50)</f>
        <v>0</v>
      </c>
      <c r="H51" s="389"/>
    </row>
    <row r="52" spans="1:8" s="50" customFormat="1" ht="12.75" customHeight="1" x14ac:dyDescent="0.25">
      <c r="A52" s="52" t="s">
        <v>33</v>
      </c>
      <c r="B52" s="45"/>
      <c r="C52" s="46" t="s">
        <v>34</v>
      </c>
      <c r="D52" s="47"/>
      <c r="E52" s="48"/>
      <c r="F52" s="48"/>
      <c r="G52" s="49"/>
      <c r="H52" s="49"/>
    </row>
    <row r="53" spans="1:8" s="50" customFormat="1" ht="12.75" customHeight="1" x14ac:dyDescent="0.25">
      <c r="A53" s="51"/>
      <c r="B53" s="45"/>
      <c r="C53" s="46" t="s">
        <v>35</v>
      </c>
      <c r="D53" s="47"/>
      <c r="E53" s="48"/>
      <c r="F53" s="48"/>
      <c r="G53" s="49"/>
      <c r="H53" s="49"/>
    </row>
    <row r="54" spans="1:8" s="50" customFormat="1" ht="12.75" customHeight="1" x14ac:dyDescent="0.25">
      <c r="A54" s="51"/>
      <c r="B54" s="45"/>
      <c r="C54" s="46" t="s">
        <v>36</v>
      </c>
      <c r="D54" s="47"/>
      <c r="E54" s="48"/>
      <c r="F54" s="48"/>
      <c r="G54" s="49"/>
      <c r="H54" s="49"/>
    </row>
    <row r="55" spans="1:8" ht="15.75" customHeight="1" x14ac:dyDescent="0.25">
      <c r="A55" s="21" t="s">
        <v>37</v>
      </c>
      <c r="B55" s="390" t="s">
        <v>38</v>
      </c>
      <c r="C55" s="391"/>
      <c r="D55" s="392"/>
      <c r="E55" s="390" t="s">
        <v>39</v>
      </c>
      <c r="F55" s="392"/>
    </row>
    <row r="56" spans="1:8" x14ac:dyDescent="0.25">
      <c r="B56" s="393" t="s">
        <v>40</v>
      </c>
      <c r="C56" s="394"/>
      <c r="D56" s="395"/>
      <c r="E56" s="393" t="s">
        <v>34</v>
      </c>
      <c r="F56" s="395"/>
    </row>
    <row r="57" spans="1:8" x14ac:dyDescent="0.25">
      <c r="B57" s="393" t="s">
        <v>41</v>
      </c>
      <c r="C57" s="394"/>
      <c r="D57" s="395"/>
      <c r="E57" s="393" t="s">
        <v>35</v>
      </c>
      <c r="F57" s="395"/>
    </row>
    <row r="58" spans="1:8" x14ac:dyDescent="0.25">
      <c r="B58" s="393" t="s">
        <v>42</v>
      </c>
      <c r="C58" s="394"/>
      <c r="D58" s="395"/>
      <c r="E58" s="393" t="s">
        <v>36</v>
      </c>
      <c r="F58" s="395"/>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5" spans="1:15" x14ac:dyDescent="0.25">
      <c r="A65" s="225"/>
      <c r="B65" s="44"/>
      <c r="C65" s="44"/>
      <c r="D65" s="44"/>
      <c r="E65" s="44"/>
      <c r="F65" s="44"/>
    </row>
    <row r="67" spans="1:15" ht="19.5" customHeight="1" x14ac:dyDescent="0.25">
      <c r="A67" s="373" t="s">
        <v>53</v>
      </c>
      <c r="B67" s="373"/>
      <c r="C67" s="373"/>
      <c r="D67" s="373"/>
      <c r="E67" s="373"/>
      <c r="F67" s="373"/>
      <c r="G67" s="373"/>
      <c r="H67" s="373"/>
    </row>
    <row r="68" spans="1:15" ht="30" customHeight="1" x14ac:dyDescent="0.25">
      <c r="A68" s="374" t="s">
        <v>54</v>
      </c>
      <c r="B68" s="374"/>
      <c r="C68" s="375" t="s">
        <v>51</v>
      </c>
      <c r="D68" s="376"/>
      <c r="E68" s="374" t="s">
        <v>15</v>
      </c>
      <c r="F68" s="374"/>
      <c r="G68" s="377" t="s">
        <v>16</v>
      </c>
      <c r="H68" s="378"/>
    </row>
    <row r="69" spans="1:15" x14ac:dyDescent="0.25">
      <c r="A69" s="379" t="s">
        <v>55</v>
      </c>
      <c r="B69" s="379"/>
      <c r="C69" s="380">
        <v>0.6</v>
      </c>
      <c r="D69" s="381"/>
      <c r="E69" s="382" t="e">
        <f>H42</f>
        <v>#VALUE!</v>
      </c>
      <c r="F69" s="382"/>
      <c r="G69" s="396" t="e">
        <f>C69*E69</f>
        <v>#VALUE!</v>
      </c>
      <c r="H69" s="397"/>
      <c r="N69" t="s">
        <v>180</v>
      </c>
      <c r="O69" s="43" t="e">
        <f>E69</f>
        <v>#VALUE!</v>
      </c>
    </row>
    <row r="70" spans="1:15" x14ac:dyDescent="0.25">
      <c r="A70" s="379" t="s">
        <v>57</v>
      </c>
      <c r="B70" s="379"/>
      <c r="C70" s="380">
        <v>0.4</v>
      </c>
      <c r="D70" s="381"/>
      <c r="E70" s="404">
        <f>G51</f>
        <v>0</v>
      </c>
      <c r="F70" s="404"/>
      <c r="G70" s="396">
        <f>C70*E70</f>
        <v>0</v>
      </c>
      <c r="H70" s="397"/>
      <c r="N70" t="s">
        <v>181</v>
      </c>
      <c r="O70" s="43">
        <f>E70</f>
        <v>0</v>
      </c>
    </row>
    <row r="71" spans="1:15" x14ac:dyDescent="0.25">
      <c r="A71" s="261" t="s">
        <v>56</v>
      </c>
      <c r="B71" s="262"/>
      <c r="C71" s="416">
        <v>1</v>
      </c>
      <c r="D71" s="387"/>
      <c r="E71" s="262"/>
      <c r="F71" s="263"/>
      <c r="G71" s="388" t="e">
        <f>SUM(G69:G70)</f>
        <v>#VALUE!</v>
      </c>
      <c r="H71" s="389"/>
      <c r="N71" t="s">
        <v>182</v>
      </c>
      <c r="O71" s="43" t="e">
        <f>G71</f>
        <v>#VALUE!</v>
      </c>
    </row>
    <row r="72" spans="1:15" ht="8.25" customHeight="1" x14ac:dyDescent="0.25"/>
    <row r="73" spans="1:15" ht="3.75" hidden="1" customHeight="1" x14ac:dyDescent="0.25">
      <c r="A73" s="28"/>
    </row>
    <row r="74" spans="1:15" hidden="1" x14ac:dyDescent="0.25">
      <c r="B74" s="27"/>
    </row>
    <row r="75" spans="1:15" hidden="1" x14ac:dyDescent="0.25">
      <c r="B75" s="27"/>
    </row>
    <row r="76" spans="1:15" hidden="1" x14ac:dyDescent="0.25">
      <c r="B76" s="27"/>
    </row>
    <row r="78" spans="1:15" ht="19.5" customHeight="1" x14ac:dyDescent="0.25">
      <c r="A78" s="373" t="s">
        <v>61</v>
      </c>
      <c r="B78" s="373"/>
      <c r="C78" s="373"/>
      <c r="D78" s="373"/>
      <c r="E78" s="373"/>
      <c r="F78" s="373"/>
      <c r="G78" s="373"/>
      <c r="H78" s="373"/>
    </row>
    <row r="79" spans="1:15" ht="15.75" customHeight="1" x14ac:dyDescent="0.25">
      <c r="B79" s="398" t="s">
        <v>38</v>
      </c>
      <c r="C79" s="399"/>
      <c r="D79" s="400"/>
      <c r="E79" s="401" t="s">
        <v>39</v>
      </c>
      <c r="F79" s="401"/>
      <c r="G79" s="401" t="s">
        <v>282</v>
      </c>
      <c r="H79" s="401"/>
    </row>
    <row r="80" spans="1:15" x14ac:dyDescent="0.25">
      <c r="B80" s="393" t="s">
        <v>40</v>
      </c>
      <c r="C80" s="394"/>
      <c r="D80" s="395"/>
      <c r="E80" s="406" t="s">
        <v>62</v>
      </c>
      <c r="F80" s="406"/>
      <c r="G80" s="406" t="s">
        <v>283</v>
      </c>
      <c r="H80" s="406"/>
    </row>
    <row r="81" spans="1:8" ht="15.75" customHeight="1" x14ac:dyDescent="0.25">
      <c r="B81" s="393" t="s">
        <v>41</v>
      </c>
      <c r="C81" s="394"/>
      <c r="D81" s="395"/>
      <c r="E81" s="406" t="s">
        <v>63</v>
      </c>
      <c r="F81" s="406"/>
      <c r="G81" s="406" t="s">
        <v>284</v>
      </c>
      <c r="H81" s="406"/>
    </row>
    <row r="82" spans="1:8" ht="15.75" customHeight="1" x14ac:dyDescent="0.25">
      <c r="B82" s="393" t="s">
        <v>42</v>
      </c>
      <c r="C82" s="394"/>
      <c r="D82" s="395"/>
      <c r="E82" s="406" t="s">
        <v>64</v>
      </c>
      <c r="F82" s="406"/>
      <c r="G82" s="406" t="s">
        <v>285</v>
      </c>
      <c r="H82" s="406"/>
    </row>
    <row r="83" spans="1:8" x14ac:dyDescent="0.25">
      <c r="B83" s="44"/>
      <c r="C83" s="44"/>
      <c r="D83" s="44"/>
      <c r="E83" s="44"/>
      <c r="F83" s="44"/>
    </row>
    <row r="84" spans="1:8" ht="15" customHeight="1" x14ac:dyDescent="0.25">
      <c r="A84" s="252"/>
      <c r="B84" s="428"/>
      <c r="C84" s="428"/>
      <c r="D84" s="428"/>
      <c r="E84" s="428"/>
      <c r="F84" s="428"/>
      <c r="G84" s="428"/>
      <c r="H84" s="428"/>
    </row>
    <row r="85" spans="1:8" x14ac:dyDescent="0.25">
      <c r="B85" s="428"/>
      <c r="C85" s="428"/>
      <c r="D85" s="428"/>
      <c r="E85" s="428"/>
      <c r="F85" s="428"/>
      <c r="G85" s="428"/>
      <c r="H85" s="428"/>
    </row>
    <row r="86" spans="1:8" x14ac:dyDescent="0.25">
      <c r="B86" s="428"/>
      <c r="C86" s="428"/>
      <c r="D86" s="428"/>
      <c r="E86" s="428"/>
      <c r="F86" s="428"/>
      <c r="G86" s="428"/>
      <c r="H86" s="428"/>
    </row>
    <row r="87" spans="1:8" x14ac:dyDescent="0.25">
      <c r="B87" s="428"/>
      <c r="C87" s="428"/>
      <c r="D87" s="428"/>
      <c r="E87" s="428"/>
      <c r="F87" s="428"/>
      <c r="G87" s="428"/>
      <c r="H87" s="428"/>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ht="7.5" hidden="1" customHeight="1" x14ac:dyDescent="0.25">
      <c r="B94" s="61"/>
      <c r="C94" s="61"/>
      <c r="D94" s="61"/>
      <c r="E94" s="61"/>
      <c r="F94" s="61"/>
      <c r="G94" s="61"/>
      <c r="H94" s="61"/>
    </row>
    <row r="95" spans="1:8" hidden="1" x14ac:dyDescent="0.25">
      <c r="B95" s="61"/>
      <c r="C95" s="61"/>
      <c r="D95" s="61"/>
      <c r="E95" s="61"/>
      <c r="F95" s="61"/>
      <c r="G95" s="61"/>
      <c r="H95" s="61"/>
    </row>
    <row r="96" spans="1:8" hidden="1"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ht="88.5" customHeight="1" x14ac:dyDescent="0.25">
      <c r="A99" s="250" t="s">
        <v>72</v>
      </c>
      <c r="B99" s="419" t="e">
        <f>IF(G71&lt;1.5,"Developing level- Structures and mechanisms with acceptable level and extent of community participation and impact on learning outcomes.",IF(G71&lt;2.5,"Maturing level - Introducing and sustaining continuous improvement process that integrates wider community participation and improve sinificantly performance and learning outcomes.",IF(G71&lt;3,"Advanced level - Ensuring the production of intended outputs/outcomes and meeting all standards of a system fully integrated in the local community and is self-renewing and self-sustaining.","")))</f>
        <v>#VALUE!</v>
      </c>
      <c r="C99" s="419"/>
      <c r="D99" s="419"/>
      <c r="E99" s="419"/>
      <c r="F99" s="419"/>
      <c r="G99" s="419"/>
      <c r="H99" s="419"/>
    </row>
    <row r="100" spans="1:8" ht="90" customHeight="1" x14ac:dyDescent="0.25">
      <c r="A100" s="250" t="s">
        <v>281</v>
      </c>
      <c r="B100" s="419">
        <f>'Main Menu'!B56:H56</f>
        <v>0</v>
      </c>
      <c r="C100" s="419"/>
      <c r="D100" s="419"/>
      <c r="E100" s="419"/>
      <c r="F100" s="419"/>
      <c r="G100" s="419"/>
      <c r="H100" s="419"/>
    </row>
    <row r="101" spans="1:8" x14ac:dyDescent="0.25">
      <c r="B101" s="59"/>
      <c r="C101" s="59"/>
      <c r="D101" s="59"/>
      <c r="E101" s="59"/>
      <c r="F101" s="59"/>
      <c r="G101" s="59"/>
      <c r="H101" s="59"/>
    </row>
    <row r="102" spans="1:8" x14ac:dyDescent="0.25">
      <c r="A102" s="22" t="s">
        <v>65</v>
      </c>
    </row>
    <row r="103" spans="1:8" x14ac:dyDescent="0.25">
      <c r="B103" s="405">
        <f>'Input Menu'!B51</f>
        <v>0</v>
      </c>
      <c r="C103" s="405"/>
      <c r="D103" s="17"/>
      <c r="E103" s="405">
        <f>'Input Menu'!B52</f>
        <v>0</v>
      </c>
      <c r="F103" s="405"/>
    </row>
    <row r="104" spans="1:8" x14ac:dyDescent="0.25">
      <c r="B104" s="408" t="s">
        <v>67</v>
      </c>
      <c r="C104" s="408"/>
      <c r="E104" s="408" t="s">
        <v>67</v>
      </c>
      <c r="F104" s="408"/>
    </row>
    <row r="107" spans="1:8" x14ac:dyDescent="0.25">
      <c r="B107" s="408">
        <f>'Input Menu'!B53</f>
        <v>0</v>
      </c>
      <c r="C107" s="408"/>
      <c r="E107" s="409">
        <f>'Input Menu'!B54</f>
        <v>0</v>
      </c>
      <c r="F107" s="409"/>
    </row>
    <row r="108" spans="1:8" x14ac:dyDescent="0.25">
      <c r="B108" s="408" t="s">
        <v>67</v>
      </c>
      <c r="C108" s="408"/>
      <c r="E108" s="408" t="s">
        <v>67</v>
      </c>
      <c r="F108" s="408"/>
    </row>
    <row r="109" spans="1:8" x14ac:dyDescent="0.25">
      <c r="E109" s="1"/>
      <c r="F109" s="1"/>
    </row>
    <row r="112" spans="1:8" x14ac:dyDescent="0.25">
      <c r="B112" s="408">
        <f>'Input Menu'!B50</f>
        <v>0</v>
      </c>
      <c r="C112" s="408"/>
      <c r="D112" s="408"/>
      <c r="E112" s="408"/>
      <c r="F112" s="408"/>
    </row>
    <row r="113" spans="1:6" x14ac:dyDescent="0.25">
      <c r="B113" s="408" t="s">
        <v>66</v>
      </c>
      <c r="C113" s="408"/>
      <c r="D113" s="408"/>
      <c r="E113" s="408"/>
      <c r="F113" s="408"/>
    </row>
    <row r="115" spans="1:6" ht="60" customHeight="1" x14ac:dyDescent="0.25">
      <c r="A115" s="102" t="str">
        <f>'Main Menu'!A52</f>
        <v>Option3: ER, DR, RR, PrR</v>
      </c>
      <c r="B115" s="102"/>
    </row>
  </sheetData>
  <sheetProtection password="E89B" sheet="1" objects="1" scenarios="1"/>
  <protectedRanges>
    <protectedRange sqref="E103 B103 B107 E107 B112" name="Range1"/>
  </protectedRanges>
  <customSheetViews>
    <customSheetView guid="{B5F02B4C-8432-477C-902D-F5F59352B554}" scale="115" showGridLines="0" hiddenRows="1" hiddenColumns="1">
      <pane ySplit="9" topLeftCell="A10" activePane="bottomLeft" state="frozen"/>
      <selection pane="bottomLeft" activeCell="H9" sqref="H9"/>
      <pageMargins left="0.45" right="0.45" top="0.5" bottom="0.5" header="0.3" footer="0.3"/>
      <pageSetup paperSize="5" scale="95" orientation="portrait" errors="blank" horizontalDpi="0" verticalDpi="0" r:id="rId1"/>
    </customSheetView>
    <customSheetView guid="{4A908606-4657-4E94-A24A-D00115F5FBC8}" scale="120" showPageBreaks="1" showGridLines="0" printArea="1" hiddenRows="1" hiddenColumns="1" view="pageBreakPreview">
      <pane ySplit="9" topLeftCell="A37" activePane="bottomLeft" state="frozen"/>
      <selection pane="bottomLeft" sqref="A1:H1"/>
      <pageMargins left="0.45" right="0.45" top="1" bottom="1" header="0.3" footer="0.3"/>
      <pageSetup paperSize="5" scale="95" orientation="portrait" errors="blank" horizontalDpi="4294967293" verticalDpi="4294967293" r:id="rId2"/>
    </customSheetView>
  </customSheetViews>
  <mergeCells count="107">
    <mergeCell ref="F8:G8"/>
    <mergeCell ref="A6:H6"/>
    <mergeCell ref="G79:H79"/>
    <mergeCell ref="G80:H80"/>
    <mergeCell ref="G81:H81"/>
    <mergeCell ref="G82:H82"/>
    <mergeCell ref="B99:H99"/>
    <mergeCell ref="A5:H5"/>
    <mergeCell ref="B10:C10"/>
    <mergeCell ref="E12:E17"/>
    <mergeCell ref="E24:E29"/>
    <mergeCell ref="E30:E35"/>
    <mergeCell ref="F12:F17"/>
    <mergeCell ref="G12:G17"/>
    <mergeCell ref="H12:H17"/>
    <mergeCell ref="E18:E23"/>
    <mergeCell ref="F7:H7"/>
    <mergeCell ref="A12:A17"/>
    <mergeCell ref="B7:D7"/>
    <mergeCell ref="B8:D8"/>
    <mergeCell ref="A42:E42"/>
    <mergeCell ref="F36:F41"/>
    <mergeCell ref="G36:G41"/>
    <mergeCell ref="G48:H48"/>
    <mergeCell ref="G49:H49"/>
    <mergeCell ref="G50:H50"/>
    <mergeCell ref="G51:H51"/>
    <mergeCell ref="A44:H44"/>
    <mergeCell ref="A45:H45"/>
    <mergeCell ref="A46:B46"/>
    <mergeCell ref="E46:F46"/>
    <mergeCell ref="G47:H47"/>
    <mergeCell ref="E47:F47"/>
    <mergeCell ref="A47:B47"/>
    <mergeCell ref="G46:H46"/>
    <mergeCell ref="C47:D47"/>
    <mergeCell ref="H36:H41"/>
    <mergeCell ref="H18:H35"/>
    <mergeCell ref="A18:A35"/>
    <mergeCell ref="A36:A41"/>
    <mergeCell ref="E36:E41"/>
    <mergeCell ref="G18:G23"/>
    <mergeCell ref="F18:F23"/>
    <mergeCell ref="F24:F29"/>
    <mergeCell ref="G24:G29"/>
    <mergeCell ref="F30:F35"/>
    <mergeCell ref="G30:G35"/>
    <mergeCell ref="E55:F55"/>
    <mergeCell ref="E48:F48"/>
    <mergeCell ref="E49:F49"/>
    <mergeCell ref="A48:B48"/>
    <mergeCell ref="A49:B49"/>
    <mergeCell ref="A50:B50"/>
    <mergeCell ref="E50:F50"/>
    <mergeCell ref="C48:D48"/>
    <mergeCell ref="C49:D49"/>
    <mergeCell ref="C50:D50"/>
    <mergeCell ref="C51:D51"/>
    <mergeCell ref="B55:D55"/>
    <mergeCell ref="B56:D56"/>
    <mergeCell ref="C46:D46"/>
    <mergeCell ref="B57:D57"/>
    <mergeCell ref="B58:D58"/>
    <mergeCell ref="E56:F56"/>
    <mergeCell ref="E57:F57"/>
    <mergeCell ref="B103:C103"/>
    <mergeCell ref="B104:C104"/>
    <mergeCell ref="E103:F103"/>
    <mergeCell ref="E104:F104"/>
    <mergeCell ref="A67:H67"/>
    <mergeCell ref="A68:B68"/>
    <mergeCell ref="E68:F68"/>
    <mergeCell ref="A69:B69"/>
    <mergeCell ref="E69:F69"/>
    <mergeCell ref="C68:D68"/>
    <mergeCell ref="C69:D69"/>
    <mergeCell ref="G68:H68"/>
    <mergeCell ref="G69:H69"/>
    <mergeCell ref="A70:B70"/>
    <mergeCell ref="E70:F70"/>
    <mergeCell ref="C70:D70"/>
    <mergeCell ref="B100:H100"/>
    <mergeCell ref="C71:D71"/>
    <mergeCell ref="A9:D9"/>
    <mergeCell ref="F9:H9"/>
    <mergeCell ref="B112:F112"/>
    <mergeCell ref="B113:F113"/>
    <mergeCell ref="B108:C108"/>
    <mergeCell ref="E108:F108"/>
    <mergeCell ref="B107:C107"/>
    <mergeCell ref="E107:F107"/>
    <mergeCell ref="A1:H1"/>
    <mergeCell ref="A2:H2"/>
    <mergeCell ref="A3:H3"/>
    <mergeCell ref="B84:H87"/>
    <mergeCell ref="G70:H70"/>
    <mergeCell ref="G71:H71"/>
    <mergeCell ref="B79:D79"/>
    <mergeCell ref="B80:D80"/>
    <mergeCell ref="B81:D81"/>
    <mergeCell ref="E80:F80"/>
    <mergeCell ref="E81:F81"/>
    <mergeCell ref="E82:F82"/>
    <mergeCell ref="B82:D82"/>
    <mergeCell ref="A78:H78"/>
    <mergeCell ref="E79:F79"/>
    <mergeCell ref="E58:F58"/>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6:B1048576 B4:B5 B7:B8 B10:B114"/>
  </dataValidations>
  <pageMargins left="0.23622047244094491" right="0.23622047244094491" top="0.98425196850393704" bottom="0.98425196850393704" header="0.31496062992125984" footer="0.31496062992125984"/>
  <pageSetup paperSize="5" scale="95" orientation="portrait" errors="blank" horizontalDpi="4294967293" verticalDpi="4294967293"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4">
    <tabColor rgb="FFFF0000"/>
  </sheetPr>
  <dimension ref="A1:O113"/>
  <sheetViews>
    <sheetView showGridLines="0" view="pageBreakPreview" zoomScale="110" zoomScaleNormal="100" zoomScaleSheetLayoutView="110" workbookViewId="0">
      <selection activeCell="D14" sqref="D14"/>
    </sheetView>
  </sheetViews>
  <sheetFormatPr defaultRowHeight="15" x14ac:dyDescent="0.25"/>
  <cols>
    <col min="1" max="1" width="12.7109375" style="3" customWidth="1"/>
    <col min="2" max="2" width="17.28515625" style="69" customWidth="1"/>
    <col min="3" max="3" width="9.140625" style="36" customWidth="1"/>
    <col min="4" max="4" width="12.7109375" style="69" customWidth="1"/>
    <col min="5" max="5" width="24.5703125" style="5" customWidth="1"/>
    <col min="6" max="6" width="9" style="5" customWidth="1"/>
    <col min="7" max="8" width="9.7109375" style="4" customWidth="1"/>
    <col min="9" max="9" width="8.85546875" hidden="1" customWidth="1"/>
    <col min="10" max="10" width="4.28515625" hidden="1" customWidth="1"/>
    <col min="11" max="11" width="5.5703125" hidden="1" customWidth="1"/>
    <col min="13" max="13" width="10" customWidth="1"/>
    <col min="14" max="14" width="5.85546875" customWidth="1"/>
    <col min="15" max="15" width="4.5703125" customWidth="1"/>
  </cols>
  <sheetData>
    <row r="1" spans="1:14" x14ac:dyDescent="0.25">
      <c r="A1" s="402" t="str">
        <f>'Main Menu'!A1:F1</f>
        <v>Department of Education</v>
      </c>
      <c r="B1" s="402"/>
      <c r="C1" s="402"/>
      <c r="D1" s="402"/>
      <c r="E1" s="402"/>
      <c r="F1" s="402"/>
      <c r="G1" s="402"/>
      <c r="H1" s="402"/>
    </row>
    <row r="2" spans="1:14" x14ac:dyDescent="0.25">
      <c r="A2" s="402" t="str">
        <f>'Main Menu'!A2:F2</f>
        <v>Region X</v>
      </c>
      <c r="B2" s="402"/>
      <c r="C2" s="402"/>
      <c r="D2" s="402"/>
      <c r="E2" s="402"/>
      <c r="F2" s="402"/>
      <c r="G2" s="402"/>
      <c r="H2" s="402"/>
    </row>
    <row r="3" spans="1:14" ht="17.25" customHeight="1" x14ac:dyDescent="0.25">
      <c r="A3" s="410" t="str">
        <f>'Main Menu'!A3:F3</f>
        <v/>
      </c>
      <c r="B3" s="410"/>
      <c r="C3" s="410"/>
      <c r="D3" s="410"/>
      <c r="E3" s="410"/>
      <c r="F3" s="410"/>
      <c r="G3" s="410"/>
      <c r="H3" s="410"/>
    </row>
    <row r="4" spans="1:14" ht="11.25" customHeight="1" x14ac:dyDescent="0.25"/>
    <row r="5" spans="1:14" ht="22.5" customHeight="1" x14ac:dyDescent="0.25">
      <c r="A5" s="358" t="s">
        <v>286</v>
      </c>
      <c r="B5" s="358"/>
      <c r="C5" s="358"/>
      <c r="D5" s="358"/>
      <c r="E5" s="358"/>
      <c r="F5" s="358"/>
      <c r="G5" s="358"/>
      <c r="H5" s="358"/>
    </row>
    <row r="6" spans="1:14" ht="13.5" customHeight="1" x14ac:dyDescent="0.25">
      <c r="A6" s="424">
        <f ca="1">NOW()</f>
        <v>43282.390610185183</v>
      </c>
      <c r="B6" s="424"/>
      <c r="C6" s="424"/>
      <c r="D6" s="424"/>
      <c r="E6" s="424"/>
      <c r="F6" s="424"/>
      <c r="G6" s="424"/>
      <c r="H6" s="424"/>
    </row>
    <row r="7" spans="1:14" ht="18.75" customHeight="1" x14ac:dyDescent="0.25">
      <c r="A7" s="3" t="s">
        <v>824</v>
      </c>
      <c r="B7" s="359" t="str">
        <f>'Input Menu'!B8:C8</f>
        <v/>
      </c>
      <c r="C7" s="359"/>
      <c r="D7" s="359"/>
      <c r="E7" s="18" t="s">
        <v>225</v>
      </c>
      <c r="F7" s="360" t="str">
        <f>'Main Menu'!B8</f>
        <v/>
      </c>
      <c r="G7" s="360"/>
      <c r="H7" s="360"/>
      <c r="K7" t="str">
        <f>B7</f>
        <v/>
      </c>
    </row>
    <row r="8" spans="1:14" ht="26.25" customHeight="1" x14ac:dyDescent="0.25">
      <c r="A8" s="3" t="s">
        <v>261</v>
      </c>
      <c r="B8" s="359" t="str">
        <f>'Input Menu'!B7:C7</f>
        <v/>
      </c>
      <c r="C8" s="359"/>
      <c r="D8" s="359"/>
      <c r="E8" s="18" t="s">
        <v>288</v>
      </c>
      <c r="F8" s="415">
        <f>'Input Menu'!K6</f>
        <v>0</v>
      </c>
      <c r="G8" s="415"/>
      <c r="H8" s="275"/>
    </row>
    <row r="9" spans="1:14" ht="18.75" customHeight="1" x14ac:dyDescent="0.25">
      <c r="A9" s="361" t="s">
        <v>31</v>
      </c>
      <c r="B9" s="361"/>
      <c r="C9" s="361"/>
      <c r="D9" s="361"/>
      <c r="E9" s="273" t="s">
        <v>295</v>
      </c>
      <c r="F9" s="422">
        <f>'Main Menu'!O72</f>
        <v>0</v>
      </c>
      <c r="G9" s="422"/>
      <c r="H9" s="422"/>
    </row>
    <row r="10" spans="1:14" s="2" customFormat="1" ht="27" customHeight="1" x14ac:dyDescent="0.25">
      <c r="A10" s="29" t="s">
        <v>2</v>
      </c>
      <c r="B10" s="362" t="s">
        <v>13</v>
      </c>
      <c r="C10" s="362"/>
      <c r="D10" s="67"/>
      <c r="E10" s="67" t="s">
        <v>14</v>
      </c>
      <c r="F10" s="67" t="s">
        <v>268</v>
      </c>
      <c r="G10" s="67" t="s">
        <v>15</v>
      </c>
      <c r="H10" s="31" t="s">
        <v>16</v>
      </c>
    </row>
    <row r="11" spans="1:14" s="2" customFormat="1" ht="2.25" customHeight="1" x14ac:dyDescent="0.25">
      <c r="A11" s="8"/>
      <c r="B11" s="9"/>
      <c r="C11" s="38"/>
      <c r="D11" s="9"/>
      <c r="E11" s="9"/>
      <c r="F11" s="14"/>
      <c r="G11" s="14"/>
      <c r="H11" s="19"/>
    </row>
    <row r="12" spans="1:14" ht="30" x14ac:dyDescent="0.25">
      <c r="A12" s="350" t="s">
        <v>3</v>
      </c>
      <c r="B12" s="32" t="s">
        <v>9</v>
      </c>
      <c r="C12" s="53" t="s">
        <v>10</v>
      </c>
      <c r="D12" s="54" t="s">
        <v>834</v>
      </c>
      <c r="E12" s="351"/>
      <c r="F12" s="425">
        <f>N17</f>
        <v>3</v>
      </c>
      <c r="G12" s="355">
        <f>F12*0.45</f>
        <v>1.35</v>
      </c>
      <c r="H12" s="355">
        <f>G12</f>
        <v>1.35</v>
      </c>
    </row>
    <row r="13" spans="1:14" hidden="1" x14ac:dyDescent="0.25">
      <c r="A13" s="350"/>
      <c r="B13" s="11" t="str">
        <f>'Main Menu'!B14</f>
        <v>SY 2009-2010</v>
      </c>
      <c r="C13" s="39"/>
      <c r="D13" s="33">
        <f>'Main Menu'!D14</f>
        <v>990</v>
      </c>
      <c r="E13" s="351"/>
      <c r="F13" s="426"/>
      <c r="G13" s="356"/>
      <c r="H13" s="356"/>
    </row>
    <row r="14" spans="1:14" ht="18.75" customHeight="1" x14ac:dyDescent="0.25">
      <c r="A14" s="350"/>
      <c r="B14" s="11" t="str">
        <f>'Main Menu'!B15</f>
        <v/>
      </c>
      <c r="C14" s="40"/>
      <c r="D14" s="65" t="str">
        <f>'Main Menu'!F15</f>
        <v/>
      </c>
      <c r="E14" s="351"/>
      <c r="F14" s="426"/>
      <c r="G14" s="356"/>
      <c r="H14" s="356"/>
      <c r="K14" t="s">
        <v>17</v>
      </c>
      <c r="N14" t="str">
        <f>IF(D14&gt;=95,"3",IF(D14&gt;=90,"2",IF(D14&gt;=85,"1","0")))</f>
        <v>3</v>
      </c>
    </row>
    <row r="15" spans="1:14" ht="20.25" customHeight="1" x14ac:dyDescent="0.25">
      <c r="A15" s="350"/>
      <c r="B15" s="11" t="str">
        <f>'Main Menu'!B16</f>
        <v/>
      </c>
      <c r="C15" s="40"/>
      <c r="D15" s="65" t="str">
        <f>'Main Menu'!F16</f>
        <v/>
      </c>
      <c r="E15" s="351"/>
      <c r="F15" s="426"/>
      <c r="G15" s="356"/>
      <c r="H15" s="356"/>
      <c r="K15" t="s">
        <v>18</v>
      </c>
      <c r="N15" t="str">
        <f>IF(D15&gt;=95,"3",IF(D15&gt;=90,"2",IF(D15&gt;=85,"1","0")))</f>
        <v>3</v>
      </c>
    </row>
    <row r="16" spans="1:14" ht="17.25" customHeight="1" x14ac:dyDescent="0.25">
      <c r="A16" s="350"/>
      <c r="B16" s="11" t="str">
        <f>'Main Menu'!B17</f>
        <v/>
      </c>
      <c r="C16" s="40"/>
      <c r="D16" s="65" t="str">
        <f>'Main Menu'!F17</f>
        <v/>
      </c>
      <c r="E16" s="351"/>
      <c r="F16" s="426"/>
      <c r="G16" s="356"/>
      <c r="H16" s="356"/>
      <c r="K16" t="s">
        <v>19</v>
      </c>
      <c r="N16" t="str">
        <f>IF(D16&gt;=95,"3",IF(D16&gt;=90,"2",IF(D16&gt;=85,"1","0")))</f>
        <v>3</v>
      </c>
    </row>
    <row r="17" spans="1:14" ht="24.75" customHeight="1" x14ac:dyDescent="0.25">
      <c r="A17" s="350"/>
      <c r="B17" s="429"/>
      <c r="C17" s="430"/>
      <c r="D17" s="431"/>
      <c r="E17" s="351"/>
      <c r="F17" s="427"/>
      <c r="G17" s="357"/>
      <c r="H17" s="357"/>
      <c r="I17" s="35"/>
      <c r="K17" t="s">
        <v>20</v>
      </c>
      <c r="N17" s="43">
        <f>(N14+N16+N15)/3</f>
        <v>3</v>
      </c>
    </row>
    <row r="18" spans="1:14" ht="27" customHeight="1" x14ac:dyDescent="0.25">
      <c r="A18" s="350" t="s">
        <v>4</v>
      </c>
      <c r="B18" s="32" t="s">
        <v>11</v>
      </c>
      <c r="C18" s="53" t="s">
        <v>12</v>
      </c>
      <c r="D18" s="54" t="s">
        <v>266</v>
      </c>
      <c r="E18" s="363"/>
      <c r="F18" s="366" t="e">
        <f>IF(C23&lt;2,"3",IF(C23&lt;5,"2",IF(C23&lt;=5,"1","0")))</f>
        <v>#VALUE!</v>
      </c>
      <c r="G18" s="367" t="e">
        <f>F18*0.125</f>
        <v>#VALUE!</v>
      </c>
      <c r="H18" s="368" t="e">
        <f>SUM(G18:G35)</f>
        <v>#VALUE!</v>
      </c>
      <c r="K18" t="s">
        <v>21</v>
      </c>
    </row>
    <row r="19" spans="1:14" ht="15" hidden="1" customHeight="1" x14ac:dyDescent="0.25">
      <c r="A19" s="350"/>
      <c r="B19" s="11" t="str">
        <f>'Main Menu'!B20</f>
        <v>SY 2008-2009</v>
      </c>
      <c r="C19" s="39"/>
      <c r="D19" s="33">
        <f>'Main Menu'!D20</f>
        <v>0.02</v>
      </c>
      <c r="E19" s="364"/>
      <c r="F19" s="366"/>
      <c r="G19" s="367"/>
      <c r="H19" s="356"/>
      <c r="I19" s="43"/>
      <c r="J19" s="41"/>
    </row>
    <row r="20" spans="1:14" x14ac:dyDescent="0.25">
      <c r="A20" s="350"/>
      <c r="B20" s="11" t="str">
        <f>'Main Menu'!B21</f>
        <v/>
      </c>
      <c r="C20" s="40"/>
      <c r="D20" s="65" t="str">
        <f>'Main Menu'!D21</f>
        <v/>
      </c>
      <c r="E20" s="364"/>
      <c r="F20" s="366"/>
      <c r="G20" s="367"/>
      <c r="H20" s="356"/>
      <c r="I20" s="43"/>
      <c r="J20" s="40"/>
      <c r="K20" t="s">
        <v>22</v>
      </c>
    </row>
    <row r="21" spans="1:14" x14ac:dyDescent="0.25">
      <c r="A21" s="350"/>
      <c r="B21" s="11" t="str">
        <f>'Main Menu'!B22</f>
        <v/>
      </c>
      <c r="C21" s="40" t="e">
        <f>D21-D20</f>
        <v>#VALUE!</v>
      </c>
      <c r="D21" s="65" t="str">
        <f>'Main Menu'!D22</f>
        <v/>
      </c>
      <c r="E21" s="364"/>
      <c r="F21" s="366"/>
      <c r="G21" s="367"/>
      <c r="H21" s="356"/>
      <c r="I21" s="43"/>
      <c r="J21" s="40"/>
      <c r="K21" t="s">
        <v>23</v>
      </c>
    </row>
    <row r="22" spans="1:14" x14ac:dyDescent="0.25">
      <c r="A22" s="350"/>
      <c r="B22" s="11" t="str">
        <f>'Main Menu'!B23</f>
        <v/>
      </c>
      <c r="C22" s="40" t="e">
        <f>D22-D21</f>
        <v>#VALUE!</v>
      </c>
      <c r="D22" s="65" t="str">
        <f>'Main Menu'!D23</f>
        <v/>
      </c>
      <c r="E22" s="364"/>
      <c r="F22" s="366"/>
      <c r="G22" s="367"/>
      <c r="H22" s="356"/>
      <c r="I22" s="43"/>
      <c r="J22" s="40"/>
      <c r="K22" t="s">
        <v>24</v>
      </c>
    </row>
    <row r="23" spans="1:14" x14ac:dyDescent="0.25">
      <c r="A23" s="350"/>
      <c r="B23" s="70" t="s">
        <v>29</v>
      </c>
      <c r="C23" s="72" t="e">
        <f>AVERAGE(C21:C22)</f>
        <v>#VALUE!</v>
      </c>
      <c r="D23" s="66"/>
      <c r="E23" s="365"/>
      <c r="F23" s="366"/>
      <c r="G23" s="367"/>
      <c r="H23" s="356"/>
      <c r="I23" s="43"/>
      <c r="J23" s="41"/>
    </row>
    <row r="24" spans="1:14" ht="26.25" x14ac:dyDescent="0.25">
      <c r="A24" s="350"/>
      <c r="B24" s="32" t="s">
        <v>264</v>
      </c>
      <c r="C24" s="53" t="s">
        <v>12</v>
      </c>
      <c r="D24" s="53" t="s">
        <v>265</v>
      </c>
      <c r="E24" s="351"/>
      <c r="F24" s="366" t="e">
        <f>IF(C29&lt;2,"3",IF(C29&lt;5,"2",IF(C29&lt;=5,"1","0")))</f>
        <v>#VALUE!</v>
      </c>
      <c r="G24" s="367" t="e">
        <f>F24*0.125</f>
        <v>#VALUE!</v>
      </c>
      <c r="H24" s="356"/>
      <c r="K24" t="s">
        <v>25</v>
      </c>
    </row>
    <row r="25" spans="1:14" ht="15" hidden="1" customHeight="1" x14ac:dyDescent="0.25">
      <c r="A25" s="350"/>
      <c r="B25" s="11" t="str">
        <f>'Main Menu'!B26</f>
        <v>SY 2008-2009</v>
      </c>
      <c r="C25" s="39"/>
      <c r="D25" s="39">
        <f>'Main Menu'!D26</f>
        <v>65</v>
      </c>
      <c r="E25" s="351"/>
      <c r="F25" s="366"/>
      <c r="G25" s="367"/>
      <c r="H25" s="356"/>
    </row>
    <row r="26" spans="1:14" x14ac:dyDescent="0.25">
      <c r="A26" s="350"/>
      <c r="B26" s="11" t="str">
        <f>'Main Menu'!B27</f>
        <v/>
      </c>
      <c r="C26" s="40"/>
      <c r="D26" s="63" t="str">
        <f>'Main Menu'!D27</f>
        <v/>
      </c>
      <c r="E26" s="351"/>
      <c r="F26" s="366"/>
      <c r="G26" s="367"/>
      <c r="H26" s="356"/>
      <c r="K26" t="s">
        <v>26</v>
      </c>
    </row>
    <row r="27" spans="1:14" x14ac:dyDescent="0.25">
      <c r="A27" s="350"/>
      <c r="B27" s="11" t="str">
        <f>'Main Menu'!B28</f>
        <v/>
      </c>
      <c r="C27" s="40" t="e">
        <f>(D27-D26)</f>
        <v>#VALUE!</v>
      </c>
      <c r="D27" s="63" t="str">
        <f>'Main Menu'!D28</f>
        <v/>
      </c>
      <c r="E27" s="351"/>
      <c r="F27" s="366"/>
      <c r="G27" s="367"/>
      <c r="H27" s="356"/>
      <c r="K27" t="s">
        <v>27</v>
      </c>
    </row>
    <row r="28" spans="1:14" x14ac:dyDescent="0.25">
      <c r="A28" s="350"/>
      <c r="B28" s="11" t="str">
        <f>'Main Menu'!B29</f>
        <v/>
      </c>
      <c r="C28" s="40" t="e">
        <f>(D28-D27)</f>
        <v>#VALUE!</v>
      </c>
      <c r="D28" s="63" t="str">
        <f>'Main Menu'!D29</f>
        <v/>
      </c>
      <c r="E28" s="351"/>
      <c r="F28" s="366"/>
      <c r="G28" s="367"/>
      <c r="H28" s="356"/>
    </row>
    <row r="29" spans="1:14" x14ac:dyDescent="0.25">
      <c r="A29" s="350"/>
      <c r="B29" s="70" t="s">
        <v>274</v>
      </c>
      <c r="C29" s="72" t="e">
        <f>AVERAGE(C27:C28)</f>
        <v>#VALUE!</v>
      </c>
      <c r="D29" s="40"/>
      <c r="E29" s="351"/>
      <c r="F29" s="366"/>
      <c r="G29" s="367"/>
      <c r="H29" s="356"/>
    </row>
    <row r="30" spans="1:14" hidden="1" x14ac:dyDescent="0.25">
      <c r="A30" s="350"/>
      <c r="B30" s="32"/>
      <c r="C30" s="53"/>
      <c r="D30" s="53"/>
      <c r="E30" s="351"/>
      <c r="F30" s="352"/>
      <c r="G30" s="367"/>
      <c r="H30" s="356"/>
    </row>
    <row r="31" spans="1:14" hidden="1" x14ac:dyDescent="0.25">
      <c r="A31" s="350"/>
      <c r="B31" s="11"/>
      <c r="C31" s="39"/>
      <c r="D31" s="39"/>
      <c r="E31" s="351"/>
      <c r="F31" s="353"/>
      <c r="G31" s="367"/>
      <c r="H31" s="356"/>
    </row>
    <row r="32" spans="1:14" hidden="1" x14ac:dyDescent="0.25">
      <c r="A32" s="350"/>
      <c r="B32" s="11"/>
      <c r="C32" s="40"/>
      <c r="D32" s="63"/>
      <c r="E32" s="351"/>
      <c r="F32" s="353"/>
      <c r="G32" s="367"/>
      <c r="H32" s="356"/>
    </row>
    <row r="33" spans="1:8" hidden="1" x14ac:dyDescent="0.25">
      <c r="A33" s="350"/>
      <c r="B33" s="11"/>
      <c r="C33" s="40"/>
      <c r="D33" s="63"/>
      <c r="E33" s="351"/>
      <c r="F33" s="353"/>
      <c r="G33" s="367"/>
      <c r="H33" s="356"/>
    </row>
    <row r="34" spans="1:8" hidden="1" x14ac:dyDescent="0.25">
      <c r="A34" s="350"/>
      <c r="B34" s="11"/>
      <c r="C34" s="40"/>
      <c r="D34" s="63"/>
      <c r="E34" s="351"/>
      <c r="F34" s="353"/>
      <c r="G34" s="367"/>
      <c r="H34" s="356"/>
    </row>
    <row r="35" spans="1:8" hidden="1" x14ac:dyDescent="0.25">
      <c r="A35" s="350"/>
      <c r="B35" s="70"/>
      <c r="C35" s="72"/>
      <c r="D35" s="40"/>
      <c r="E35" s="351"/>
      <c r="F35" s="354"/>
      <c r="G35" s="367"/>
      <c r="H35" s="357"/>
    </row>
    <row r="36" spans="1:8" ht="38.25" customHeight="1" x14ac:dyDescent="0.25">
      <c r="A36" s="350" t="s">
        <v>8</v>
      </c>
      <c r="B36" s="32" t="s">
        <v>7</v>
      </c>
      <c r="C36" s="64" t="s">
        <v>10</v>
      </c>
      <c r="D36" s="64" t="s">
        <v>7</v>
      </c>
      <c r="E36" s="351"/>
      <c r="F36" s="352" t="e">
        <f>IF(C41&gt;=10,"3",IF(C41&gt;=8,"2",IF(C41&gt;=7,"1","0")))</f>
        <v>#VALUE!</v>
      </c>
      <c r="G36" s="355" t="e">
        <f>F36*0.3</f>
        <v>#VALUE!</v>
      </c>
      <c r="H36" s="355" t="e">
        <f>G36</f>
        <v>#VALUE!</v>
      </c>
    </row>
    <row r="37" spans="1:8" hidden="1" x14ac:dyDescent="0.25">
      <c r="A37" s="350"/>
      <c r="B37" s="11" t="str">
        <f>'Main Menu'!B38</f>
        <v>SY 2008-2009</v>
      </c>
      <c r="C37" s="63"/>
      <c r="D37" s="63">
        <f>'Main Menu'!D38</f>
        <v>56</v>
      </c>
      <c r="E37" s="351"/>
      <c r="F37" s="353"/>
      <c r="G37" s="356"/>
      <c r="H37" s="356"/>
    </row>
    <row r="38" spans="1:8" ht="25.5" customHeight="1" x14ac:dyDescent="0.25">
      <c r="A38" s="350"/>
      <c r="B38" s="11" t="str">
        <f>'Main Menu'!B39</f>
        <v/>
      </c>
      <c r="C38" s="40"/>
      <c r="D38" s="63" t="str">
        <f>'Main Menu'!D39</f>
        <v/>
      </c>
      <c r="E38" s="351"/>
      <c r="F38" s="353"/>
      <c r="G38" s="356"/>
      <c r="H38" s="356"/>
    </row>
    <row r="39" spans="1:8" ht="24.75" customHeight="1" x14ac:dyDescent="0.25">
      <c r="A39" s="350"/>
      <c r="B39" s="11" t="str">
        <f>'Main Menu'!B40</f>
        <v/>
      </c>
      <c r="C39" s="40" t="e">
        <f>(D39-D38)</f>
        <v>#VALUE!</v>
      </c>
      <c r="D39" s="63" t="str">
        <f>'Main Menu'!D40</f>
        <v/>
      </c>
      <c r="E39" s="351"/>
      <c r="F39" s="353"/>
      <c r="G39" s="356"/>
      <c r="H39" s="356"/>
    </row>
    <row r="40" spans="1:8" ht="27" customHeight="1" x14ac:dyDescent="0.25">
      <c r="A40" s="350"/>
      <c r="B40" s="11" t="str">
        <f>'Main Menu'!B41</f>
        <v/>
      </c>
      <c r="C40" s="40" t="e">
        <f>(D40-D39)</f>
        <v>#VALUE!</v>
      </c>
      <c r="D40" s="63" t="str">
        <f>'Main Menu'!D41</f>
        <v/>
      </c>
      <c r="E40" s="351"/>
      <c r="F40" s="353"/>
      <c r="G40" s="356"/>
      <c r="H40" s="356"/>
    </row>
    <row r="41" spans="1:8" ht="24" customHeight="1" x14ac:dyDescent="0.25">
      <c r="A41" s="350"/>
      <c r="B41" s="70" t="s">
        <v>28</v>
      </c>
      <c r="C41" s="71" t="e">
        <f>AVERAGE(C39:C40)</f>
        <v>#VALUE!</v>
      </c>
      <c r="D41" s="40"/>
      <c r="E41" s="351"/>
      <c r="F41" s="354"/>
      <c r="G41" s="357"/>
      <c r="H41" s="357"/>
    </row>
    <row r="42" spans="1:8" ht="13.5" customHeight="1" x14ac:dyDescent="0.25">
      <c r="A42" s="369" t="s">
        <v>32</v>
      </c>
      <c r="B42" s="370"/>
      <c r="C42" s="370"/>
      <c r="D42" s="370"/>
      <c r="E42" s="371"/>
      <c r="F42" s="25"/>
      <c r="G42" s="24"/>
      <c r="H42" s="23" t="e">
        <f>SUM(H12:H41)</f>
        <v>#VALUE!</v>
      </c>
    </row>
    <row r="43" spans="1:8" ht="8.25" customHeight="1" x14ac:dyDescent="0.25">
      <c r="A43" s="20"/>
      <c r="C43" s="42"/>
      <c r="D43" s="26"/>
    </row>
    <row r="44" spans="1:8" ht="13.5" customHeight="1" x14ac:dyDescent="0.25">
      <c r="A44" s="372" t="s">
        <v>43</v>
      </c>
      <c r="B44" s="372"/>
      <c r="C44" s="372"/>
      <c r="D44" s="372"/>
      <c r="E44" s="372"/>
      <c r="F44" s="372"/>
      <c r="G44" s="372"/>
      <c r="H44" s="372"/>
    </row>
    <row r="45" spans="1:8" ht="22.5" customHeight="1" x14ac:dyDescent="0.25">
      <c r="A45" s="373" t="s">
        <v>44</v>
      </c>
      <c r="B45" s="373"/>
      <c r="C45" s="373"/>
      <c r="D45" s="373"/>
      <c r="E45" s="373"/>
      <c r="F45" s="373"/>
      <c r="G45" s="373"/>
      <c r="H45" s="373"/>
    </row>
    <row r="46" spans="1:8" ht="26.25" customHeight="1" x14ac:dyDescent="0.25">
      <c r="A46" s="374" t="s">
        <v>45</v>
      </c>
      <c r="B46" s="374"/>
      <c r="C46" s="375" t="s">
        <v>51</v>
      </c>
      <c r="D46" s="376"/>
      <c r="E46" s="374" t="s">
        <v>52</v>
      </c>
      <c r="F46" s="374"/>
      <c r="G46" s="377" t="s">
        <v>16</v>
      </c>
      <c r="H46" s="378"/>
    </row>
    <row r="47" spans="1:8" x14ac:dyDescent="0.25">
      <c r="A47" s="379" t="s">
        <v>46</v>
      </c>
      <c r="B47" s="379"/>
      <c r="C47" s="380">
        <v>0.3</v>
      </c>
      <c r="D47" s="381"/>
      <c r="E47" s="382">
        <f>'Document Analysis, Obs. Discuss'!AP71</f>
        <v>0</v>
      </c>
      <c r="F47" s="366"/>
      <c r="G47" s="383">
        <f>E47*0.3</f>
        <v>0</v>
      </c>
      <c r="H47" s="384"/>
    </row>
    <row r="48" spans="1:8" x14ac:dyDescent="0.25">
      <c r="A48" s="379" t="s">
        <v>47</v>
      </c>
      <c r="B48" s="379"/>
      <c r="C48" s="380">
        <v>0.3</v>
      </c>
      <c r="D48" s="381"/>
      <c r="E48" s="382">
        <f>'Document Analysis, Obs. Discuss'!AP72</f>
        <v>0</v>
      </c>
      <c r="F48" s="366"/>
      <c r="G48" s="383">
        <f>E48*0.3</f>
        <v>0</v>
      </c>
      <c r="H48" s="384"/>
    </row>
    <row r="49" spans="1:8" x14ac:dyDescent="0.25">
      <c r="A49" s="379" t="s">
        <v>48</v>
      </c>
      <c r="B49" s="379"/>
      <c r="C49" s="380">
        <v>0.25</v>
      </c>
      <c r="D49" s="381"/>
      <c r="E49" s="382">
        <f>'Document Analysis, Obs. Discuss'!AP73</f>
        <v>0</v>
      </c>
      <c r="F49" s="366"/>
      <c r="G49" s="383">
        <f>E49*0.25</f>
        <v>0</v>
      </c>
      <c r="H49" s="384"/>
    </row>
    <row r="50" spans="1:8" x14ac:dyDescent="0.25">
      <c r="A50" s="379" t="s">
        <v>49</v>
      </c>
      <c r="B50" s="379"/>
      <c r="C50" s="380">
        <v>0.15</v>
      </c>
      <c r="D50" s="381"/>
      <c r="E50" s="382">
        <f>'Document Analysis, Obs. Discuss'!AP74</f>
        <v>0</v>
      </c>
      <c r="F50" s="366"/>
      <c r="G50" s="383">
        <f>E50*0.15</f>
        <v>0</v>
      </c>
      <c r="H50" s="384"/>
    </row>
    <row r="51" spans="1:8" x14ac:dyDescent="0.25">
      <c r="A51" s="261" t="s">
        <v>50</v>
      </c>
      <c r="B51" s="262"/>
      <c r="C51" s="416">
        <v>1</v>
      </c>
      <c r="D51" s="387"/>
      <c r="E51" s="262"/>
      <c r="F51" s="263"/>
      <c r="G51" s="388">
        <f>SUM(G47:G50)</f>
        <v>0</v>
      </c>
      <c r="H51" s="389"/>
    </row>
    <row r="52" spans="1:8" s="50" customFormat="1" ht="12.75" customHeight="1" x14ac:dyDescent="0.25">
      <c r="A52" s="52" t="s">
        <v>33</v>
      </c>
      <c r="B52" s="45"/>
      <c r="C52" s="46" t="s">
        <v>34</v>
      </c>
      <c r="D52" s="47"/>
      <c r="E52" s="48"/>
      <c r="F52" s="48"/>
      <c r="G52" s="49"/>
      <c r="H52" s="49"/>
    </row>
    <row r="53" spans="1:8" s="50" customFormat="1" ht="12.75" customHeight="1" x14ac:dyDescent="0.25">
      <c r="A53" s="51"/>
      <c r="B53" s="45"/>
      <c r="C53" s="46" t="s">
        <v>35</v>
      </c>
      <c r="D53" s="47"/>
      <c r="E53" s="48"/>
      <c r="F53" s="48"/>
      <c r="G53" s="49"/>
      <c r="H53" s="49"/>
    </row>
    <row r="54" spans="1:8" s="50" customFormat="1" ht="12.75" customHeight="1" x14ac:dyDescent="0.25">
      <c r="A54" s="51"/>
      <c r="B54" s="45"/>
      <c r="C54" s="46" t="s">
        <v>36</v>
      </c>
      <c r="D54" s="47"/>
      <c r="E54" s="48"/>
      <c r="F54" s="48"/>
      <c r="G54" s="49"/>
      <c r="H54" s="49"/>
    </row>
    <row r="55" spans="1:8" ht="15.75" customHeight="1" x14ac:dyDescent="0.25">
      <c r="A55" s="21" t="s">
        <v>37</v>
      </c>
      <c r="B55" s="390" t="s">
        <v>38</v>
      </c>
      <c r="C55" s="391"/>
      <c r="D55" s="392"/>
      <c r="E55" s="390" t="s">
        <v>39</v>
      </c>
      <c r="F55" s="392"/>
    </row>
    <row r="56" spans="1:8" x14ac:dyDescent="0.25">
      <c r="B56" s="393" t="s">
        <v>40</v>
      </c>
      <c r="C56" s="394"/>
      <c r="D56" s="395"/>
      <c r="E56" s="393" t="s">
        <v>34</v>
      </c>
      <c r="F56" s="395"/>
    </row>
    <row r="57" spans="1:8" x14ac:dyDescent="0.25">
      <c r="B57" s="393" t="s">
        <v>41</v>
      </c>
      <c r="C57" s="394"/>
      <c r="D57" s="395"/>
      <c r="E57" s="393" t="s">
        <v>35</v>
      </c>
      <c r="F57" s="395"/>
    </row>
    <row r="58" spans="1:8" x14ac:dyDescent="0.25">
      <c r="B58" s="393" t="s">
        <v>42</v>
      </c>
      <c r="C58" s="394"/>
      <c r="D58" s="395"/>
      <c r="E58" s="393" t="s">
        <v>36</v>
      </c>
      <c r="F58" s="395"/>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6" spans="1:15" ht="19.5" customHeight="1" x14ac:dyDescent="0.25">
      <c r="A66" s="373" t="s">
        <v>53</v>
      </c>
      <c r="B66" s="373"/>
      <c r="C66" s="373"/>
      <c r="D66" s="373"/>
      <c r="E66" s="373"/>
      <c r="F66" s="373"/>
      <c r="G66" s="373"/>
      <c r="H66" s="373"/>
    </row>
    <row r="67" spans="1:15" ht="30" customHeight="1" x14ac:dyDescent="0.25">
      <c r="A67" s="374" t="s">
        <v>54</v>
      </c>
      <c r="B67" s="374"/>
      <c r="C67" s="375" t="s">
        <v>51</v>
      </c>
      <c r="D67" s="376"/>
      <c r="E67" s="374" t="s">
        <v>15</v>
      </c>
      <c r="F67" s="374"/>
      <c r="G67" s="377" t="s">
        <v>16</v>
      </c>
      <c r="H67" s="378"/>
    </row>
    <row r="68" spans="1:15" x14ac:dyDescent="0.25">
      <c r="A68" s="379" t="s">
        <v>55</v>
      </c>
      <c r="B68" s="379"/>
      <c r="C68" s="380">
        <v>0.6</v>
      </c>
      <c r="D68" s="381"/>
      <c r="E68" s="382" t="e">
        <f>H42</f>
        <v>#VALUE!</v>
      </c>
      <c r="F68" s="382"/>
      <c r="G68" s="396" t="e">
        <f>C68*E68</f>
        <v>#VALUE!</v>
      </c>
      <c r="H68" s="397"/>
      <c r="N68" t="s">
        <v>180</v>
      </c>
      <c r="O68" s="43" t="e">
        <f>E68</f>
        <v>#VALUE!</v>
      </c>
    </row>
    <row r="69" spans="1:15" x14ac:dyDescent="0.25">
      <c r="A69" s="379" t="s">
        <v>57</v>
      </c>
      <c r="B69" s="379"/>
      <c r="C69" s="380">
        <v>0.4</v>
      </c>
      <c r="D69" s="381"/>
      <c r="E69" s="404">
        <f>G51</f>
        <v>0</v>
      </c>
      <c r="F69" s="404"/>
      <c r="G69" s="396">
        <f>C69*E69</f>
        <v>0</v>
      </c>
      <c r="H69" s="397"/>
      <c r="N69" t="s">
        <v>181</v>
      </c>
      <c r="O69" s="43">
        <f>E69</f>
        <v>0</v>
      </c>
    </row>
    <row r="70" spans="1:15" x14ac:dyDescent="0.25">
      <c r="A70" s="261" t="s">
        <v>56</v>
      </c>
      <c r="B70" s="262"/>
      <c r="C70" s="416">
        <v>1</v>
      </c>
      <c r="D70" s="387"/>
      <c r="E70" s="262"/>
      <c r="F70" s="263"/>
      <c r="G70" s="388" t="e">
        <f>SUM(G68:G69)</f>
        <v>#VALUE!</v>
      </c>
      <c r="H70" s="389"/>
      <c r="N70" t="s">
        <v>182</v>
      </c>
      <c r="O70" s="43" t="e">
        <f>G70</f>
        <v>#VALUE!</v>
      </c>
    </row>
    <row r="71" spans="1:15" ht="9.75" customHeight="1" x14ac:dyDescent="0.25"/>
    <row r="72" spans="1:15" ht="7.5" hidden="1" customHeight="1" x14ac:dyDescent="0.25">
      <c r="A72" s="28"/>
    </row>
    <row r="73" spans="1:15" hidden="1" x14ac:dyDescent="0.25">
      <c r="B73" s="27"/>
    </row>
    <row r="74" spans="1:15" hidden="1" x14ac:dyDescent="0.25">
      <c r="B74" s="27"/>
    </row>
    <row r="75" spans="1:15" hidden="1" x14ac:dyDescent="0.25">
      <c r="B75" s="27"/>
    </row>
    <row r="76" spans="1:15" ht="6" customHeight="1" x14ac:dyDescent="0.25"/>
    <row r="77" spans="1:15" ht="19.5" customHeight="1" x14ac:dyDescent="0.25">
      <c r="A77" s="373" t="s">
        <v>61</v>
      </c>
      <c r="B77" s="373"/>
      <c r="C77" s="373"/>
      <c r="D77" s="373"/>
      <c r="E77" s="373"/>
      <c r="F77" s="373"/>
      <c r="G77" s="373"/>
      <c r="H77" s="373"/>
    </row>
    <row r="78" spans="1:15" ht="15.75" customHeight="1" x14ac:dyDescent="0.25">
      <c r="B78" s="398" t="s">
        <v>38</v>
      </c>
      <c r="C78" s="399"/>
      <c r="D78" s="400"/>
      <c r="E78" s="401" t="s">
        <v>39</v>
      </c>
      <c r="F78" s="401"/>
      <c r="G78" s="401" t="s">
        <v>282</v>
      </c>
      <c r="H78" s="401"/>
    </row>
    <row r="79" spans="1:15" x14ac:dyDescent="0.25">
      <c r="B79" s="393" t="s">
        <v>40</v>
      </c>
      <c r="C79" s="394"/>
      <c r="D79" s="395"/>
      <c r="E79" s="406" t="s">
        <v>62</v>
      </c>
      <c r="F79" s="406"/>
      <c r="G79" s="406" t="s">
        <v>283</v>
      </c>
      <c r="H79" s="406"/>
    </row>
    <row r="80" spans="1:15" x14ac:dyDescent="0.25">
      <c r="B80" s="393" t="s">
        <v>41</v>
      </c>
      <c r="C80" s="394"/>
      <c r="D80" s="395"/>
      <c r="E80" s="406" t="s">
        <v>63</v>
      </c>
      <c r="F80" s="406"/>
      <c r="G80" s="406" t="s">
        <v>284</v>
      </c>
      <c r="H80" s="406"/>
    </row>
    <row r="81" spans="1:8" x14ac:dyDescent="0.25">
      <c r="B81" s="393" t="s">
        <v>42</v>
      </c>
      <c r="C81" s="394"/>
      <c r="D81" s="395"/>
      <c r="E81" s="406" t="s">
        <v>64</v>
      </c>
      <c r="F81" s="406"/>
      <c r="G81" s="406" t="s">
        <v>285</v>
      </c>
      <c r="H81" s="406"/>
    </row>
    <row r="82" spans="1:8" x14ac:dyDescent="0.25">
      <c r="B82" s="44"/>
      <c r="C82" s="44"/>
      <c r="D82" s="44"/>
      <c r="E82" s="44"/>
      <c r="F82" s="44"/>
    </row>
    <row r="83" spans="1:8" ht="15" customHeight="1" x14ac:dyDescent="0.25">
      <c r="A83" s="5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407"/>
      <c r="C86" s="407"/>
      <c r="D86" s="407"/>
      <c r="E86" s="407"/>
      <c r="F86" s="407"/>
      <c r="G86" s="407"/>
      <c r="H86" s="407"/>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ht="5.25" customHeight="1" x14ac:dyDescent="0.25">
      <c r="B94" s="61"/>
      <c r="C94" s="61"/>
      <c r="D94" s="61"/>
      <c r="E94" s="61"/>
      <c r="F94" s="61"/>
      <c r="G94" s="61"/>
      <c r="H94" s="61"/>
    </row>
    <row r="95" spans="1:8" ht="1.5" customHeight="1" x14ac:dyDescent="0.25">
      <c r="B95" s="61"/>
      <c r="C95" s="61"/>
      <c r="D95" s="61"/>
      <c r="E95" s="61"/>
      <c r="F95" s="61"/>
      <c r="G95" s="61"/>
      <c r="H95" s="61"/>
    </row>
    <row r="96" spans="1:8" ht="3.75" customHeight="1" x14ac:dyDescent="0.25">
      <c r="B96" s="61"/>
      <c r="C96" s="61"/>
      <c r="D96" s="61"/>
      <c r="E96" s="61"/>
      <c r="F96" s="61"/>
      <c r="G96" s="61"/>
      <c r="H96" s="61"/>
    </row>
    <row r="97" spans="1:8" x14ac:dyDescent="0.25">
      <c r="B97" s="61"/>
      <c r="C97" s="61"/>
      <c r="D97" s="61"/>
      <c r="E97" s="61"/>
      <c r="F97" s="61"/>
      <c r="G97" s="61"/>
      <c r="H97" s="61"/>
    </row>
    <row r="98" spans="1:8" ht="85.5" customHeight="1" x14ac:dyDescent="0.25">
      <c r="A98" s="253" t="s">
        <v>72</v>
      </c>
      <c r="B98" s="419"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98" s="419"/>
      <c r="D98" s="419"/>
      <c r="E98" s="419"/>
      <c r="F98" s="419"/>
      <c r="G98" s="419"/>
      <c r="H98" s="419"/>
    </row>
    <row r="99" spans="1:8" ht="103.5" customHeight="1" x14ac:dyDescent="0.25">
      <c r="A99" s="251" t="s">
        <v>281</v>
      </c>
      <c r="B99" s="419">
        <f>'Main Menu'!B56:H56</f>
        <v>0</v>
      </c>
      <c r="C99" s="419"/>
      <c r="D99" s="419"/>
      <c r="E99" s="419"/>
      <c r="F99" s="419"/>
      <c r="G99" s="419"/>
      <c r="H99" s="419"/>
    </row>
    <row r="100" spans="1:8" x14ac:dyDescent="0.25">
      <c r="B100" s="59"/>
      <c r="C100" s="59"/>
      <c r="D100" s="59"/>
      <c r="E100" s="59"/>
      <c r="F100" s="59"/>
      <c r="G100" s="59"/>
      <c r="H100" s="59"/>
    </row>
    <row r="101" spans="1:8" x14ac:dyDescent="0.25">
      <c r="A101" s="22" t="s">
        <v>65</v>
      </c>
    </row>
    <row r="102" spans="1:8" x14ac:dyDescent="0.25">
      <c r="B102" s="405">
        <f>'Input Menu'!B51</f>
        <v>0</v>
      </c>
      <c r="C102" s="405"/>
      <c r="D102" s="68"/>
      <c r="E102" s="405">
        <f>'Input Menu'!B52</f>
        <v>0</v>
      </c>
      <c r="F102" s="405"/>
    </row>
    <row r="103" spans="1:8" x14ac:dyDescent="0.25">
      <c r="B103" s="408" t="s">
        <v>67</v>
      </c>
      <c r="C103" s="408"/>
      <c r="E103" s="408" t="s">
        <v>67</v>
      </c>
      <c r="F103" s="408"/>
    </row>
    <row r="106" spans="1:8" x14ac:dyDescent="0.25">
      <c r="B106" s="408">
        <f>'Input Menu'!B53</f>
        <v>0</v>
      </c>
      <c r="C106" s="408"/>
      <c r="E106" s="418">
        <f>'Input Menu'!B54</f>
        <v>0</v>
      </c>
      <c r="F106" s="418"/>
    </row>
    <row r="107" spans="1:8" x14ac:dyDescent="0.25">
      <c r="B107" s="408" t="s">
        <v>67</v>
      </c>
      <c r="C107" s="408"/>
      <c r="E107" s="408" t="s">
        <v>67</v>
      </c>
      <c r="F107" s="408"/>
    </row>
    <row r="108" spans="1:8" x14ac:dyDescent="0.25">
      <c r="E108" s="69"/>
      <c r="F108" s="69"/>
    </row>
    <row r="111" spans="1:8" x14ac:dyDescent="0.25">
      <c r="B111" s="408">
        <f>'Input Menu'!B50</f>
        <v>0</v>
      </c>
      <c r="C111" s="408"/>
      <c r="D111" s="408"/>
      <c r="E111" s="408"/>
      <c r="F111" s="408"/>
    </row>
    <row r="112" spans="1:8" x14ac:dyDescent="0.25">
      <c r="B112" s="408" t="s">
        <v>66</v>
      </c>
      <c r="C112" s="408"/>
      <c r="D112" s="408"/>
      <c r="E112" s="408"/>
      <c r="F112" s="408"/>
    </row>
    <row r="113" spans="1:3" ht="60" customHeight="1" x14ac:dyDescent="0.25">
      <c r="A113" s="102" t="str">
        <f>'Main Menu'!A53</f>
        <v>Option4: CM, DR, RR, NAT1</v>
      </c>
      <c r="B113" s="102"/>
      <c r="C113" s="102"/>
    </row>
  </sheetData>
  <sheetProtection password="E89B" sheet="1" objects="1" scenarios="1"/>
  <protectedRanges>
    <protectedRange sqref="E102 B102 B106 E106 B111" name="Range1"/>
  </protectedRanges>
  <customSheetViews>
    <customSheetView guid="{B5F02B4C-8432-477C-902D-F5F59352B554}" showGridLines="0" hiddenRows="1" hiddenColumns="1">
      <pane ySplit="9" topLeftCell="A10" activePane="bottomLeft" state="frozen"/>
      <selection pane="bottomLeft" activeCell="L14" sqref="L14"/>
      <pageMargins left="0.45" right="0.45" top="0.75" bottom="0.75" header="0.3" footer="0.3"/>
      <pageSetup paperSize="5" scale="95" orientation="portrait" horizontalDpi="0" verticalDpi="0" r:id="rId1"/>
    </customSheetView>
    <customSheetView guid="{4A908606-4657-4E94-A24A-D00115F5FBC8}" scale="110" showPageBreaks="1" showGridLines="0" printArea="1" hiddenRows="1" hiddenColumns="1" view="pageBreakPreview">
      <pane ySplit="9" topLeftCell="A10" activePane="bottomLeft" state="frozen"/>
      <selection pane="bottomLeft" activeCell="A10" sqref="A10"/>
      <pageMargins left="0.45" right="0.45" top="1" bottom="1" header="0.3" footer="0.3"/>
      <pageSetup paperSize="5" scale="95" orientation="portrait" horizontalDpi="4294967293" verticalDpi="4294967293" r:id="rId2"/>
    </customSheetView>
  </customSheetViews>
  <mergeCells count="108">
    <mergeCell ref="C70:D70"/>
    <mergeCell ref="F8:G8"/>
    <mergeCell ref="B98:H98"/>
    <mergeCell ref="B99:H99"/>
    <mergeCell ref="A6:H6"/>
    <mergeCell ref="B112:F112"/>
    <mergeCell ref="B103:C103"/>
    <mergeCell ref="E103:F103"/>
    <mergeCell ref="B106:C106"/>
    <mergeCell ref="E106:F106"/>
    <mergeCell ref="B107:C107"/>
    <mergeCell ref="E107:F107"/>
    <mergeCell ref="B111:F111"/>
    <mergeCell ref="B102:C102"/>
    <mergeCell ref="E102:F102"/>
    <mergeCell ref="G70:H70"/>
    <mergeCell ref="A77:H77"/>
    <mergeCell ref="B81:D81"/>
    <mergeCell ref="E81:F81"/>
    <mergeCell ref="B83:H86"/>
    <mergeCell ref="B79:D79"/>
    <mergeCell ref="E79:F79"/>
    <mergeCell ref="B80:D80"/>
    <mergeCell ref="E80:F80"/>
    <mergeCell ref="G78:H78"/>
    <mergeCell ref="G79:H79"/>
    <mergeCell ref="G80:H80"/>
    <mergeCell ref="G81:H81"/>
    <mergeCell ref="G69:H69"/>
    <mergeCell ref="B78:D78"/>
    <mergeCell ref="E78:F78"/>
    <mergeCell ref="A1:H1"/>
    <mergeCell ref="A2:H2"/>
    <mergeCell ref="A3:H3"/>
    <mergeCell ref="A68:B68"/>
    <mergeCell ref="C68:D68"/>
    <mergeCell ref="E68:F68"/>
    <mergeCell ref="G68:H68"/>
    <mergeCell ref="A67:B67"/>
    <mergeCell ref="C67:D67"/>
    <mergeCell ref="E67:F67"/>
    <mergeCell ref="A69:B69"/>
    <mergeCell ref="C69:D69"/>
    <mergeCell ref="E69:F69"/>
    <mergeCell ref="G67:H67"/>
    <mergeCell ref="G51:H51"/>
    <mergeCell ref="B55:D55"/>
    <mergeCell ref="E55:F55"/>
    <mergeCell ref="B56:D56"/>
    <mergeCell ref="E56:F56"/>
    <mergeCell ref="B57:D57"/>
    <mergeCell ref="E57:F57"/>
    <mergeCell ref="B58:D58"/>
    <mergeCell ref="E58:F58"/>
    <mergeCell ref="A66:H66"/>
    <mergeCell ref="A49:B49"/>
    <mergeCell ref="C49:D49"/>
    <mergeCell ref="E49:F49"/>
    <mergeCell ref="G49:H49"/>
    <mergeCell ref="A50:B50"/>
    <mergeCell ref="C50:D50"/>
    <mergeCell ref="E50:F50"/>
    <mergeCell ref="G50:H50"/>
    <mergeCell ref="C51:D51"/>
    <mergeCell ref="A47:B47"/>
    <mergeCell ref="C47:D47"/>
    <mergeCell ref="E47:F47"/>
    <mergeCell ref="G47:H47"/>
    <mergeCell ref="A48:B48"/>
    <mergeCell ref="C48:D48"/>
    <mergeCell ref="E48:F48"/>
    <mergeCell ref="G48:H48"/>
    <mergeCell ref="A42:E42"/>
    <mergeCell ref="A44:H44"/>
    <mergeCell ref="A45:H45"/>
    <mergeCell ref="A46:B46"/>
    <mergeCell ref="C46:D46"/>
    <mergeCell ref="E46:F46"/>
    <mergeCell ref="G46:H46"/>
    <mergeCell ref="H36:H41"/>
    <mergeCell ref="A18:A35"/>
    <mergeCell ref="E18:E23"/>
    <mergeCell ref="F18:F23"/>
    <mergeCell ref="G18:G23"/>
    <mergeCell ref="H18:H35"/>
    <mergeCell ref="E24:E29"/>
    <mergeCell ref="F24:F29"/>
    <mergeCell ref="G24:G29"/>
    <mergeCell ref="E30:E35"/>
    <mergeCell ref="F30:F35"/>
    <mergeCell ref="G30:G35"/>
    <mergeCell ref="A36:A41"/>
    <mergeCell ref="E36:E41"/>
    <mergeCell ref="F36:F41"/>
    <mergeCell ref="G36:G41"/>
    <mergeCell ref="A5:H5"/>
    <mergeCell ref="F7:H7"/>
    <mergeCell ref="B10:C10"/>
    <mergeCell ref="B7:D7"/>
    <mergeCell ref="B8:D8"/>
    <mergeCell ref="A12:A17"/>
    <mergeCell ref="E12:E17"/>
    <mergeCell ref="F12:F17"/>
    <mergeCell ref="G12:G17"/>
    <mergeCell ref="H12:H17"/>
    <mergeCell ref="B17:D17"/>
    <mergeCell ref="A9:D9"/>
    <mergeCell ref="F9:H9"/>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4:B1048576 B4:B5 B7:B8 B10:B112"/>
  </dataValidations>
  <pageMargins left="0.45" right="0.45" top="1" bottom="1" header="0.3" footer="0.3"/>
  <pageSetup paperSize="5" scale="93" orientation="portrait" horizontalDpi="4294967293" verticalDpi="4294967293"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5">
    <tabColor rgb="FFFF0000"/>
  </sheetPr>
  <dimension ref="A1:P113"/>
  <sheetViews>
    <sheetView showGridLines="0" view="pageBreakPreview" zoomScale="110" zoomScaleNormal="100" zoomScaleSheetLayoutView="110" workbookViewId="0">
      <selection activeCell="D14" sqref="D14"/>
    </sheetView>
  </sheetViews>
  <sheetFormatPr defaultRowHeight="15" x14ac:dyDescent="0.25"/>
  <cols>
    <col min="1" max="1" width="12.7109375" style="95" customWidth="1"/>
    <col min="2" max="2" width="17.28515625" style="98" customWidth="1"/>
    <col min="3" max="3" width="9.140625" style="36" customWidth="1"/>
    <col min="4" max="4" width="12.140625" style="98" customWidth="1"/>
    <col min="5" max="5" width="24.5703125" style="5" customWidth="1"/>
    <col min="6" max="6" width="8.28515625" style="5" customWidth="1"/>
    <col min="7" max="7" width="9.42578125" style="4" customWidth="1"/>
    <col min="8" max="8" width="10.42578125" style="4" customWidth="1"/>
    <col min="9" max="9" width="8.85546875" hidden="1" customWidth="1"/>
    <col min="10" max="10" width="4.28515625" hidden="1" customWidth="1"/>
    <col min="11" max="11" width="5.5703125" hidden="1" customWidth="1"/>
    <col min="13" max="13" width="12.28515625" customWidth="1"/>
    <col min="14" max="14" width="2.7109375" customWidth="1"/>
    <col min="15" max="15" width="4.28515625" customWidth="1"/>
    <col min="16" max="16" width="2.85546875" hidden="1" customWidth="1"/>
  </cols>
  <sheetData>
    <row r="1" spans="1:14" x14ac:dyDescent="0.25">
      <c r="A1" s="402" t="str">
        <f>'Main Menu'!A1:F1</f>
        <v>Department of Education</v>
      </c>
      <c r="B1" s="402"/>
      <c r="C1" s="402"/>
      <c r="D1" s="402"/>
      <c r="E1" s="402"/>
      <c r="F1" s="402"/>
      <c r="G1" s="402"/>
      <c r="H1" s="402"/>
    </row>
    <row r="2" spans="1:14" x14ac:dyDescent="0.25">
      <c r="A2" s="402" t="str">
        <f>'Main Menu'!A2:F2</f>
        <v>Region X</v>
      </c>
      <c r="B2" s="402"/>
      <c r="C2" s="402"/>
      <c r="D2" s="402"/>
      <c r="E2" s="402"/>
      <c r="F2" s="402"/>
      <c r="G2" s="402"/>
      <c r="H2" s="402"/>
    </row>
    <row r="3" spans="1:14" ht="17.25" customHeight="1" x14ac:dyDescent="0.25">
      <c r="A3" s="410" t="str">
        <f>'Main Menu'!A3:F3</f>
        <v/>
      </c>
      <c r="B3" s="410"/>
      <c r="C3" s="410"/>
      <c r="D3" s="410"/>
      <c r="E3" s="410"/>
      <c r="F3" s="410"/>
      <c r="G3" s="410"/>
      <c r="H3" s="410"/>
    </row>
    <row r="4" spans="1:14" ht="11.25" customHeight="1" x14ac:dyDescent="0.25"/>
    <row r="5" spans="1:14" ht="24" customHeight="1" x14ac:dyDescent="0.25">
      <c r="A5" s="358" t="s">
        <v>286</v>
      </c>
      <c r="B5" s="358"/>
      <c r="C5" s="358"/>
      <c r="D5" s="358"/>
      <c r="E5" s="358"/>
      <c r="F5" s="358"/>
      <c r="G5" s="358"/>
      <c r="H5" s="358"/>
    </row>
    <row r="6" spans="1:14" ht="16.5" customHeight="1" x14ac:dyDescent="0.25">
      <c r="A6" s="424">
        <f ca="1">NOW()</f>
        <v>43282.390610185183</v>
      </c>
      <c r="B6" s="424"/>
      <c r="C6" s="424"/>
      <c r="D6" s="424"/>
      <c r="E6" s="424"/>
      <c r="F6" s="424"/>
      <c r="G6" s="424"/>
      <c r="H6" s="424"/>
    </row>
    <row r="7" spans="1:14" ht="26.25" customHeight="1" x14ac:dyDescent="0.25">
      <c r="A7" s="95" t="s">
        <v>824</v>
      </c>
      <c r="B7" s="359" t="str">
        <f>'Input Menu'!B8:C8</f>
        <v/>
      </c>
      <c r="C7" s="359"/>
      <c r="D7" s="359"/>
      <c r="E7" s="18" t="s">
        <v>225</v>
      </c>
      <c r="F7" s="360" t="str">
        <f>'Main Menu'!B8</f>
        <v/>
      </c>
      <c r="G7" s="360"/>
      <c r="H7" s="360"/>
      <c r="K7" t="str">
        <f>B7</f>
        <v/>
      </c>
    </row>
    <row r="8" spans="1:14" ht="27" customHeight="1" x14ac:dyDescent="0.25">
      <c r="A8" s="95" t="s">
        <v>261</v>
      </c>
      <c r="B8" s="359" t="str">
        <f>'Input Menu'!B7:C7</f>
        <v/>
      </c>
      <c r="C8" s="359"/>
      <c r="D8" s="359"/>
      <c r="E8" s="18" t="s">
        <v>288</v>
      </c>
      <c r="F8" s="415">
        <f>'Input Menu'!K6</f>
        <v>0</v>
      </c>
      <c r="G8" s="415"/>
      <c r="H8" s="275"/>
    </row>
    <row r="9" spans="1:14" ht="18.75" customHeight="1" x14ac:dyDescent="0.25">
      <c r="A9" s="361" t="s">
        <v>31</v>
      </c>
      <c r="B9" s="361"/>
      <c r="C9" s="361"/>
      <c r="D9" s="361"/>
      <c r="E9" s="273" t="s">
        <v>295</v>
      </c>
      <c r="F9" s="422">
        <f>'Main Menu'!O72</f>
        <v>0</v>
      </c>
      <c r="G9" s="422"/>
      <c r="H9" s="422"/>
    </row>
    <row r="10" spans="1:14" s="2" customFormat="1" ht="27" customHeight="1" x14ac:dyDescent="0.25">
      <c r="A10" s="29" t="s">
        <v>2</v>
      </c>
      <c r="B10" s="362" t="s">
        <v>13</v>
      </c>
      <c r="C10" s="362"/>
      <c r="D10" s="96"/>
      <c r="E10" s="96" t="s">
        <v>14</v>
      </c>
      <c r="F10" s="96" t="s">
        <v>268</v>
      </c>
      <c r="G10" s="96" t="s">
        <v>15</v>
      </c>
      <c r="H10" s="31" t="s">
        <v>16</v>
      </c>
    </row>
    <row r="11" spans="1:14" s="2" customFormat="1" ht="2.25" customHeight="1" x14ac:dyDescent="0.25">
      <c r="A11" s="8"/>
      <c r="B11" s="9"/>
      <c r="C11" s="38"/>
      <c r="D11" s="9"/>
      <c r="E11" s="9"/>
      <c r="F11" s="14"/>
      <c r="G11" s="14"/>
      <c r="H11" s="19"/>
    </row>
    <row r="12" spans="1:14" ht="30" x14ac:dyDescent="0.25">
      <c r="A12" s="350" t="s">
        <v>3</v>
      </c>
      <c r="B12" s="32" t="s">
        <v>9</v>
      </c>
      <c r="C12" s="53" t="s">
        <v>10</v>
      </c>
      <c r="D12" s="54" t="s">
        <v>834</v>
      </c>
      <c r="E12" s="351"/>
      <c r="F12" s="425">
        <f>N17</f>
        <v>3</v>
      </c>
      <c r="G12" s="355">
        <f>F12*0.45</f>
        <v>1.35</v>
      </c>
      <c r="H12" s="355">
        <f>G12</f>
        <v>1.35</v>
      </c>
    </row>
    <row r="13" spans="1:14" hidden="1" x14ac:dyDescent="0.25">
      <c r="A13" s="350"/>
      <c r="B13" s="11" t="str">
        <f>'Main Menu'!B14</f>
        <v>SY 2009-2010</v>
      </c>
      <c r="C13" s="39"/>
      <c r="D13" s="33">
        <f>'Main Menu'!D14</f>
        <v>990</v>
      </c>
      <c r="E13" s="351"/>
      <c r="F13" s="426"/>
      <c r="G13" s="356"/>
      <c r="H13" s="356"/>
    </row>
    <row r="14" spans="1:14" ht="18.75" customHeight="1" x14ac:dyDescent="0.25">
      <c r="A14" s="350"/>
      <c r="B14" s="11" t="str">
        <f>'Main Menu'!B15</f>
        <v/>
      </c>
      <c r="C14" s="40"/>
      <c r="D14" s="65" t="str">
        <f>'Main Menu'!F15</f>
        <v/>
      </c>
      <c r="E14" s="351"/>
      <c r="F14" s="426"/>
      <c r="G14" s="356"/>
      <c r="H14" s="356"/>
      <c r="K14" t="s">
        <v>17</v>
      </c>
      <c r="N14" t="str">
        <f>IF(D14&gt;=95,"3",IF(D14&gt;=90,"2",IF(D14&gt;85,"1","0")))</f>
        <v>3</v>
      </c>
    </row>
    <row r="15" spans="1:14" ht="20.25" customHeight="1" x14ac:dyDescent="0.25">
      <c r="A15" s="350"/>
      <c r="B15" s="11" t="str">
        <f>'Main Menu'!B16</f>
        <v/>
      </c>
      <c r="C15" s="40"/>
      <c r="D15" s="65" t="str">
        <f>'Main Menu'!F16</f>
        <v/>
      </c>
      <c r="E15" s="351"/>
      <c r="F15" s="426"/>
      <c r="G15" s="356"/>
      <c r="H15" s="356"/>
      <c r="K15" t="s">
        <v>18</v>
      </c>
      <c r="N15" t="str">
        <f>IF(D15&gt;=95,"3",IF(D15&gt;=90,"2",IF(D15&gt;85,"1","0")))</f>
        <v>3</v>
      </c>
    </row>
    <row r="16" spans="1:14" ht="19.5" customHeight="1" x14ac:dyDescent="0.25">
      <c r="A16" s="350"/>
      <c r="B16" s="11" t="str">
        <f>'Main Menu'!B17</f>
        <v/>
      </c>
      <c r="C16" s="40"/>
      <c r="D16" s="65" t="str">
        <f>'Main Menu'!F17</f>
        <v/>
      </c>
      <c r="E16" s="351"/>
      <c r="F16" s="426"/>
      <c r="G16" s="356"/>
      <c r="H16" s="356"/>
      <c r="K16" t="s">
        <v>19</v>
      </c>
      <c r="N16" t="str">
        <f>IF(D16&gt;=95,"3",IF(D16&gt;=90,"2",IF(D16&gt;85,"1","0")))</f>
        <v>3</v>
      </c>
    </row>
    <row r="17" spans="1:14" ht="27" customHeight="1" x14ac:dyDescent="0.25">
      <c r="A17" s="350"/>
      <c r="B17" s="429"/>
      <c r="C17" s="430"/>
      <c r="D17" s="431"/>
      <c r="E17" s="351"/>
      <c r="F17" s="427"/>
      <c r="G17" s="357"/>
      <c r="H17" s="357"/>
      <c r="I17" s="35"/>
      <c r="K17" t="s">
        <v>20</v>
      </c>
      <c r="N17">
        <f>(N14+N15+N16)/3</f>
        <v>3</v>
      </c>
    </row>
    <row r="18" spans="1:14" ht="27" customHeight="1" x14ac:dyDescent="0.25">
      <c r="A18" s="350" t="s">
        <v>4</v>
      </c>
      <c r="B18" s="32" t="s">
        <v>11</v>
      </c>
      <c r="C18" s="53" t="s">
        <v>12</v>
      </c>
      <c r="D18" s="54" t="s">
        <v>69</v>
      </c>
      <c r="E18" s="363"/>
      <c r="F18" s="366" t="e">
        <f>IF(C23&lt;2,"3",IF(C23&lt;5,"2",IF(C23&lt;=5,"1","0")))</f>
        <v>#VALUE!</v>
      </c>
      <c r="G18" s="367" t="e">
        <f>F18*0.125</f>
        <v>#VALUE!</v>
      </c>
      <c r="H18" s="368" t="e">
        <f>SUM(G18:G35)</f>
        <v>#VALUE!</v>
      </c>
      <c r="K18" t="s">
        <v>21</v>
      </c>
    </row>
    <row r="19" spans="1:14" ht="15" hidden="1" customHeight="1" x14ac:dyDescent="0.25">
      <c r="A19" s="350"/>
      <c r="B19" s="11" t="str">
        <f>'Main Menu'!B20</f>
        <v>SY 2008-2009</v>
      </c>
      <c r="C19" s="39"/>
      <c r="D19" s="33">
        <f>'Main Menu'!D20</f>
        <v>0.02</v>
      </c>
      <c r="E19" s="364"/>
      <c r="F19" s="366"/>
      <c r="G19" s="367"/>
      <c r="H19" s="356"/>
      <c r="I19" s="43"/>
      <c r="J19" s="41"/>
    </row>
    <row r="20" spans="1:14" x14ac:dyDescent="0.25">
      <c r="A20" s="350"/>
      <c r="B20" s="11" t="str">
        <f>'Main Menu'!B21</f>
        <v/>
      </c>
      <c r="C20" s="40"/>
      <c r="D20" s="65" t="str">
        <f>'Main Menu'!D21</f>
        <v/>
      </c>
      <c r="E20" s="364"/>
      <c r="F20" s="366"/>
      <c r="G20" s="367"/>
      <c r="H20" s="356"/>
      <c r="I20" s="43"/>
      <c r="J20" s="40"/>
      <c r="K20" t="s">
        <v>22</v>
      </c>
    </row>
    <row r="21" spans="1:14" x14ac:dyDescent="0.25">
      <c r="A21" s="350"/>
      <c r="B21" s="11" t="str">
        <f>'Main Menu'!B22</f>
        <v/>
      </c>
      <c r="C21" s="40" t="e">
        <f>D21-D20</f>
        <v>#VALUE!</v>
      </c>
      <c r="D21" s="65" t="str">
        <f>'Main Menu'!D22</f>
        <v/>
      </c>
      <c r="E21" s="364"/>
      <c r="F21" s="366"/>
      <c r="G21" s="367"/>
      <c r="H21" s="356"/>
      <c r="I21" s="43"/>
      <c r="J21" s="40"/>
      <c r="K21" t="s">
        <v>23</v>
      </c>
    </row>
    <row r="22" spans="1:14" x14ac:dyDescent="0.25">
      <c r="A22" s="350"/>
      <c r="B22" s="11" t="str">
        <f>'Main Menu'!B23</f>
        <v/>
      </c>
      <c r="C22" s="40" t="e">
        <f>D22-D21</f>
        <v>#VALUE!</v>
      </c>
      <c r="D22" s="65" t="str">
        <f>'Main Menu'!D23</f>
        <v/>
      </c>
      <c r="E22" s="364"/>
      <c r="F22" s="366"/>
      <c r="G22" s="367"/>
      <c r="H22" s="356"/>
      <c r="I22" s="43"/>
      <c r="J22" s="40"/>
      <c r="K22" t="s">
        <v>24</v>
      </c>
    </row>
    <row r="23" spans="1:14" x14ac:dyDescent="0.25">
      <c r="A23" s="350"/>
      <c r="B23" s="97" t="s">
        <v>29</v>
      </c>
      <c r="C23" s="72" t="e">
        <f>AVERAGE(C21:C22)</f>
        <v>#VALUE!</v>
      </c>
      <c r="D23" s="66"/>
      <c r="E23" s="365"/>
      <c r="F23" s="366"/>
      <c r="G23" s="367"/>
      <c r="H23" s="356"/>
      <c r="I23" s="43"/>
      <c r="J23" s="41"/>
    </row>
    <row r="24" spans="1:14" ht="26.25" x14ac:dyDescent="0.25">
      <c r="A24" s="350"/>
      <c r="B24" s="32" t="s">
        <v>264</v>
      </c>
      <c r="C24" s="53" t="s">
        <v>12</v>
      </c>
      <c r="D24" s="53" t="s">
        <v>265</v>
      </c>
      <c r="E24" s="351"/>
      <c r="F24" s="366" t="e">
        <f>IF(C29&lt;2,"3",IF(C29&lt;5,"2",IF(C29&lt;=5,"1","0")))</f>
        <v>#VALUE!</v>
      </c>
      <c r="G24" s="367" t="e">
        <f>F24*0.125</f>
        <v>#VALUE!</v>
      </c>
      <c r="H24" s="356"/>
      <c r="K24" t="s">
        <v>25</v>
      </c>
    </row>
    <row r="25" spans="1:14" ht="15" hidden="1" customHeight="1" x14ac:dyDescent="0.25">
      <c r="A25" s="350"/>
      <c r="B25" s="11" t="str">
        <f>'Main Menu'!B26</f>
        <v>SY 2008-2009</v>
      </c>
      <c r="C25" s="39"/>
      <c r="D25" s="39">
        <f>'Main Menu'!D26</f>
        <v>65</v>
      </c>
      <c r="E25" s="351"/>
      <c r="F25" s="366"/>
      <c r="G25" s="367"/>
      <c r="H25" s="356"/>
    </row>
    <row r="26" spans="1:14" x14ac:dyDescent="0.25">
      <c r="A26" s="350"/>
      <c r="B26" s="11" t="str">
        <f>'Main Menu'!B27</f>
        <v/>
      </c>
      <c r="C26" s="40"/>
      <c r="D26" s="63" t="str">
        <f>'Main Menu'!D27</f>
        <v/>
      </c>
      <c r="E26" s="351"/>
      <c r="F26" s="366"/>
      <c r="G26" s="367"/>
      <c r="H26" s="356"/>
      <c r="K26" t="s">
        <v>26</v>
      </c>
    </row>
    <row r="27" spans="1:14" x14ac:dyDescent="0.25">
      <c r="A27" s="350"/>
      <c r="B27" s="11" t="str">
        <f>'Main Menu'!B28</f>
        <v/>
      </c>
      <c r="C27" s="40" t="e">
        <f>(D27-D26)</f>
        <v>#VALUE!</v>
      </c>
      <c r="D27" s="63" t="str">
        <f>'Main Menu'!D28</f>
        <v/>
      </c>
      <c r="E27" s="351"/>
      <c r="F27" s="366"/>
      <c r="G27" s="367"/>
      <c r="H27" s="356"/>
      <c r="K27" t="s">
        <v>27</v>
      </c>
    </row>
    <row r="28" spans="1:14" x14ac:dyDescent="0.25">
      <c r="A28" s="350"/>
      <c r="B28" s="11" t="str">
        <f>'Main Menu'!B29</f>
        <v/>
      </c>
      <c r="C28" s="40" t="e">
        <f>(D28-D27)</f>
        <v>#VALUE!</v>
      </c>
      <c r="D28" s="63" t="str">
        <f>'Main Menu'!D29</f>
        <v/>
      </c>
      <c r="E28" s="351"/>
      <c r="F28" s="366"/>
      <c r="G28" s="367"/>
      <c r="H28" s="356"/>
    </row>
    <row r="29" spans="1:14" x14ac:dyDescent="0.25">
      <c r="A29" s="350"/>
      <c r="B29" s="97" t="s">
        <v>274</v>
      </c>
      <c r="C29" s="72" t="e">
        <f>AVERAGE(C27:C28)</f>
        <v>#VALUE!</v>
      </c>
      <c r="D29" s="40"/>
      <c r="E29" s="351"/>
      <c r="F29" s="366"/>
      <c r="G29" s="367"/>
      <c r="H29" s="356"/>
    </row>
    <row r="30" spans="1:14" hidden="1" x14ac:dyDescent="0.25">
      <c r="A30" s="350"/>
      <c r="B30" s="32"/>
      <c r="C30" s="53"/>
      <c r="D30" s="53"/>
      <c r="E30" s="351"/>
      <c r="F30" s="352"/>
      <c r="G30" s="367"/>
      <c r="H30" s="356"/>
    </row>
    <row r="31" spans="1:14" hidden="1" x14ac:dyDescent="0.25">
      <c r="A31" s="350"/>
      <c r="B31" s="11"/>
      <c r="C31" s="39"/>
      <c r="D31" s="39"/>
      <c r="E31" s="351"/>
      <c r="F31" s="353"/>
      <c r="G31" s="367"/>
      <c r="H31" s="356"/>
    </row>
    <row r="32" spans="1:14" hidden="1" x14ac:dyDescent="0.25">
      <c r="A32" s="350"/>
      <c r="B32" s="11"/>
      <c r="C32" s="40"/>
      <c r="D32" s="63"/>
      <c r="E32" s="351"/>
      <c r="F32" s="353"/>
      <c r="G32" s="367"/>
      <c r="H32" s="356"/>
    </row>
    <row r="33" spans="1:16" hidden="1" x14ac:dyDescent="0.25">
      <c r="A33" s="350"/>
      <c r="B33" s="11"/>
      <c r="C33" s="40"/>
      <c r="D33" s="63"/>
      <c r="E33" s="351"/>
      <c r="F33" s="353"/>
      <c r="G33" s="367"/>
      <c r="H33" s="356"/>
    </row>
    <row r="34" spans="1:16" hidden="1" x14ac:dyDescent="0.25">
      <c r="A34" s="350"/>
      <c r="B34" s="11"/>
      <c r="C34" s="40"/>
      <c r="D34" s="63"/>
      <c r="E34" s="351"/>
      <c r="F34" s="353"/>
      <c r="G34" s="367"/>
      <c r="H34" s="356"/>
    </row>
    <row r="35" spans="1:16" hidden="1" x14ac:dyDescent="0.25">
      <c r="A35" s="350"/>
      <c r="B35" s="97"/>
      <c r="C35" s="72"/>
      <c r="D35" s="40"/>
      <c r="E35" s="351"/>
      <c r="F35" s="354"/>
      <c r="G35" s="367"/>
      <c r="H35" s="357"/>
    </row>
    <row r="36" spans="1:16" ht="38.25" customHeight="1" x14ac:dyDescent="0.25">
      <c r="A36" s="350" t="s">
        <v>8</v>
      </c>
      <c r="B36" s="32" t="s">
        <v>7</v>
      </c>
      <c r="C36" s="64" t="s">
        <v>10</v>
      </c>
      <c r="D36" s="64" t="s">
        <v>7</v>
      </c>
      <c r="E36" s="351"/>
      <c r="F36" s="425">
        <f>P41</f>
        <v>3</v>
      </c>
      <c r="G36" s="355">
        <f>F36*0.3</f>
        <v>0.89999999999999991</v>
      </c>
      <c r="H36" s="355">
        <f>G36</f>
        <v>0.89999999999999991</v>
      </c>
    </row>
    <row r="37" spans="1:16" hidden="1" x14ac:dyDescent="0.25">
      <c r="A37" s="350"/>
      <c r="B37" s="11" t="str">
        <f>'Main Menu'!B38</f>
        <v>SY 2008-2009</v>
      </c>
      <c r="C37" s="63"/>
      <c r="D37" s="63">
        <f>'Main Menu'!D38</f>
        <v>56</v>
      </c>
      <c r="E37" s="351"/>
      <c r="F37" s="426"/>
      <c r="G37" s="356"/>
      <c r="H37" s="356"/>
    </row>
    <row r="38" spans="1:16" ht="25.5" customHeight="1" x14ac:dyDescent="0.25">
      <c r="A38" s="350"/>
      <c r="B38" s="11" t="str">
        <f>'Main Menu'!B39</f>
        <v/>
      </c>
      <c r="C38" s="40"/>
      <c r="D38" s="63" t="str">
        <f>'Main Menu'!D39</f>
        <v/>
      </c>
      <c r="E38" s="351"/>
      <c r="F38" s="426"/>
      <c r="G38" s="356"/>
      <c r="H38" s="356"/>
      <c r="P38" t="str">
        <f>IF(D38&gt;75,"3","0")</f>
        <v>3</v>
      </c>
    </row>
    <row r="39" spans="1:16" ht="24.75" customHeight="1" x14ac:dyDescent="0.25">
      <c r="A39" s="350"/>
      <c r="B39" s="11" t="str">
        <f>'Main Menu'!B40</f>
        <v/>
      </c>
      <c r="C39" s="40"/>
      <c r="D39" s="63" t="str">
        <f>'Main Menu'!D40</f>
        <v/>
      </c>
      <c r="E39" s="351"/>
      <c r="F39" s="426"/>
      <c r="G39" s="356"/>
      <c r="H39" s="356"/>
      <c r="P39" t="str">
        <f>IF(D39&gt;75,"3","0")</f>
        <v>3</v>
      </c>
    </row>
    <row r="40" spans="1:16" ht="27" customHeight="1" x14ac:dyDescent="0.25">
      <c r="A40" s="350"/>
      <c r="B40" s="11" t="str">
        <f>'Main Menu'!B41</f>
        <v/>
      </c>
      <c r="C40" s="40"/>
      <c r="D40" s="63" t="str">
        <f>'Main Menu'!D41</f>
        <v/>
      </c>
      <c r="E40" s="351"/>
      <c r="F40" s="426"/>
      <c r="G40" s="356"/>
      <c r="H40" s="356"/>
      <c r="P40" t="str">
        <f>IF(D40&gt;75,"3","0")</f>
        <v>3</v>
      </c>
    </row>
    <row r="41" spans="1:16" ht="24" customHeight="1" x14ac:dyDescent="0.25">
      <c r="A41" s="350"/>
      <c r="B41" s="116" t="s">
        <v>28</v>
      </c>
      <c r="C41" s="117"/>
      <c r="D41" s="118"/>
      <c r="E41" s="351"/>
      <c r="F41" s="427"/>
      <c r="G41" s="357"/>
      <c r="H41" s="357"/>
      <c r="P41" s="43">
        <f>(P38+P39+P40)/3</f>
        <v>3</v>
      </c>
    </row>
    <row r="42" spans="1:16" ht="13.5" customHeight="1" x14ac:dyDescent="0.25">
      <c r="A42" s="369" t="s">
        <v>32</v>
      </c>
      <c r="B42" s="370"/>
      <c r="C42" s="370"/>
      <c r="D42" s="370"/>
      <c r="E42" s="371"/>
      <c r="F42" s="25"/>
      <c r="G42" s="24"/>
      <c r="H42" s="23" t="e">
        <f>SUM(H12:H41)</f>
        <v>#VALUE!</v>
      </c>
    </row>
    <row r="43" spans="1:16" ht="8.25" customHeight="1" x14ac:dyDescent="0.25">
      <c r="A43" s="20"/>
      <c r="C43" s="42"/>
      <c r="D43" s="26"/>
    </row>
    <row r="44" spans="1:16" ht="13.5" customHeight="1" x14ac:dyDescent="0.25">
      <c r="A44" s="372" t="s">
        <v>43</v>
      </c>
      <c r="B44" s="372"/>
      <c r="C44" s="372"/>
      <c r="D44" s="372"/>
      <c r="E44" s="372"/>
      <c r="F44" s="372"/>
      <c r="G44" s="372"/>
      <c r="H44" s="372"/>
    </row>
    <row r="45" spans="1:16" ht="22.5" customHeight="1" x14ac:dyDescent="0.25">
      <c r="A45" s="373" t="s">
        <v>44</v>
      </c>
      <c r="B45" s="373"/>
      <c r="C45" s="373"/>
      <c r="D45" s="373"/>
      <c r="E45" s="373"/>
      <c r="F45" s="373"/>
      <c r="G45" s="373"/>
      <c r="H45" s="373"/>
    </row>
    <row r="46" spans="1:16" ht="26.25" customHeight="1" x14ac:dyDescent="0.25">
      <c r="A46" s="374" t="s">
        <v>45</v>
      </c>
      <c r="B46" s="374"/>
      <c r="C46" s="375" t="s">
        <v>51</v>
      </c>
      <c r="D46" s="376"/>
      <c r="E46" s="374" t="s">
        <v>52</v>
      </c>
      <c r="F46" s="374"/>
      <c r="G46" s="377" t="s">
        <v>16</v>
      </c>
      <c r="H46" s="378"/>
    </row>
    <row r="47" spans="1:16" x14ac:dyDescent="0.25">
      <c r="A47" s="379" t="s">
        <v>46</v>
      </c>
      <c r="B47" s="379"/>
      <c r="C47" s="380">
        <v>0.3</v>
      </c>
      <c r="D47" s="381"/>
      <c r="E47" s="382">
        <f>'Document Analysis, Obs. Discuss'!AP71</f>
        <v>0</v>
      </c>
      <c r="F47" s="366"/>
      <c r="G47" s="383">
        <f>E47*0.3</f>
        <v>0</v>
      </c>
      <c r="H47" s="384"/>
    </row>
    <row r="48" spans="1:16" x14ac:dyDescent="0.25">
      <c r="A48" s="379" t="s">
        <v>47</v>
      </c>
      <c r="B48" s="379"/>
      <c r="C48" s="380">
        <v>0.3</v>
      </c>
      <c r="D48" s="381"/>
      <c r="E48" s="382">
        <f>'Document Analysis, Obs. Discuss'!AP72</f>
        <v>0</v>
      </c>
      <c r="F48" s="366"/>
      <c r="G48" s="383">
        <f>E48*0.3</f>
        <v>0</v>
      </c>
      <c r="H48" s="384"/>
    </row>
    <row r="49" spans="1:8" x14ac:dyDescent="0.25">
      <c r="A49" s="379" t="s">
        <v>48</v>
      </c>
      <c r="B49" s="379"/>
      <c r="C49" s="380">
        <v>0.25</v>
      </c>
      <c r="D49" s="381"/>
      <c r="E49" s="382">
        <f>'Document Analysis, Obs. Discuss'!AP73</f>
        <v>0</v>
      </c>
      <c r="F49" s="366"/>
      <c r="G49" s="383">
        <f>E49*0.25</f>
        <v>0</v>
      </c>
      <c r="H49" s="384"/>
    </row>
    <row r="50" spans="1:8" x14ac:dyDescent="0.25">
      <c r="A50" s="379" t="s">
        <v>49</v>
      </c>
      <c r="B50" s="379"/>
      <c r="C50" s="380">
        <v>0.15</v>
      </c>
      <c r="D50" s="381"/>
      <c r="E50" s="382">
        <f>'Document Analysis, Obs. Discuss'!AP74</f>
        <v>0</v>
      </c>
      <c r="F50" s="366"/>
      <c r="G50" s="383">
        <f>E50*0.15</f>
        <v>0</v>
      </c>
      <c r="H50" s="384"/>
    </row>
    <row r="51" spans="1:8" x14ac:dyDescent="0.25">
      <c r="A51" s="261" t="s">
        <v>50</v>
      </c>
      <c r="B51" s="262"/>
      <c r="C51" s="416">
        <v>1</v>
      </c>
      <c r="D51" s="387"/>
      <c r="E51" s="262"/>
      <c r="F51" s="263"/>
      <c r="G51" s="388">
        <f>SUM(G47:G50)</f>
        <v>0</v>
      </c>
      <c r="H51" s="389"/>
    </row>
    <row r="52" spans="1:8" s="50" customFormat="1" ht="12.75" customHeight="1" x14ac:dyDescent="0.25">
      <c r="A52" s="52" t="s">
        <v>33</v>
      </c>
      <c r="B52" s="45"/>
      <c r="C52" s="46" t="s">
        <v>34</v>
      </c>
      <c r="D52" s="47"/>
      <c r="E52" s="48"/>
      <c r="F52" s="48"/>
      <c r="G52" s="49"/>
      <c r="H52" s="49"/>
    </row>
    <row r="53" spans="1:8" s="50" customFormat="1" ht="12.75" customHeight="1" x14ac:dyDescent="0.25">
      <c r="A53" s="51"/>
      <c r="B53" s="45"/>
      <c r="C53" s="46" t="s">
        <v>35</v>
      </c>
      <c r="D53" s="47"/>
      <c r="E53" s="48"/>
      <c r="F53" s="48"/>
      <c r="G53" s="49"/>
      <c r="H53" s="49"/>
    </row>
    <row r="54" spans="1:8" s="50" customFormat="1" ht="12.75" customHeight="1" x14ac:dyDescent="0.25">
      <c r="A54" s="51"/>
      <c r="B54" s="45"/>
      <c r="C54" s="46" t="s">
        <v>36</v>
      </c>
      <c r="D54" s="47"/>
      <c r="E54" s="48"/>
      <c r="F54" s="48"/>
      <c r="G54" s="49"/>
      <c r="H54" s="49"/>
    </row>
    <row r="55" spans="1:8" ht="15.75" customHeight="1" x14ac:dyDescent="0.25">
      <c r="A55" s="21" t="s">
        <v>37</v>
      </c>
      <c r="B55" s="390" t="s">
        <v>38</v>
      </c>
      <c r="C55" s="391"/>
      <c r="D55" s="392"/>
      <c r="E55" s="390" t="s">
        <v>39</v>
      </c>
      <c r="F55" s="392"/>
    </row>
    <row r="56" spans="1:8" x14ac:dyDescent="0.25">
      <c r="B56" s="393" t="s">
        <v>40</v>
      </c>
      <c r="C56" s="394"/>
      <c r="D56" s="395"/>
      <c r="E56" s="393" t="s">
        <v>34</v>
      </c>
      <c r="F56" s="395"/>
    </row>
    <row r="57" spans="1:8" x14ac:dyDescent="0.25">
      <c r="B57" s="393" t="s">
        <v>41</v>
      </c>
      <c r="C57" s="394"/>
      <c r="D57" s="395"/>
      <c r="E57" s="393" t="s">
        <v>35</v>
      </c>
      <c r="F57" s="395"/>
    </row>
    <row r="58" spans="1:8" x14ac:dyDescent="0.25">
      <c r="B58" s="393" t="s">
        <v>42</v>
      </c>
      <c r="C58" s="394"/>
      <c r="D58" s="395"/>
      <c r="E58" s="393" t="s">
        <v>36</v>
      </c>
      <c r="F58" s="395"/>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6" spans="1:15" ht="19.5" customHeight="1" x14ac:dyDescent="0.25">
      <c r="A66" s="373" t="s">
        <v>53</v>
      </c>
      <c r="B66" s="373"/>
      <c r="C66" s="373"/>
      <c r="D66" s="373"/>
      <c r="E66" s="373"/>
      <c r="F66" s="373"/>
      <c r="G66" s="373"/>
      <c r="H66" s="373"/>
    </row>
    <row r="67" spans="1:15" ht="30" customHeight="1" x14ac:dyDescent="0.25">
      <c r="A67" s="374" t="s">
        <v>54</v>
      </c>
      <c r="B67" s="374"/>
      <c r="C67" s="375" t="s">
        <v>51</v>
      </c>
      <c r="D67" s="376"/>
      <c r="E67" s="374" t="s">
        <v>15</v>
      </c>
      <c r="F67" s="374"/>
      <c r="G67" s="377" t="s">
        <v>16</v>
      </c>
      <c r="H67" s="378"/>
    </row>
    <row r="68" spans="1:15" x14ac:dyDescent="0.25">
      <c r="A68" s="379" t="s">
        <v>55</v>
      </c>
      <c r="B68" s="379"/>
      <c r="C68" s="380">
        <v>0.6</v>
      </c>
      <c r="D68" s="381"/>
      <c r="E68" s="382" t="e">
        <f>H42</f>
        <v>#VALUE!</v>
      </c>
      <c r="F68" s="382"/>
      <c r="G68" s="396" t="e">
        <f>C68*E68</f>
        <v>#VALUE!</v>
      </c>
      <c r="H68" s="397"/>
      <c r="N68" t="s">
        <v>180</v>
      </c>
      <c r="O68" s="43" t="e">
        <f>E68</f>
        <v>#VALUE!</v>
      </c>
    </row>
    <row r="69" spans="1:15" x14ac:dyDescent="0.25">
      <c r="A69" s="379" t="s">
        <v>57</v>
      </c>
      <c r="B69" s="379"/>
      <c r="C69" s="380">
        <v>0.4</v>
      </c>
      <c r="D69" s="381"/>
      <c r="E69" s="404">
        <f>G51</f>
        <v>0</v>
      </c>
      <c r="F69" s="404"/>
      <c r="G69" s="396">
        <f>C69*E69</f>
        <v>0</v>
      </c>
      <c r="H69" s="397"/>
      <c r="N69" t="s">
        <v>181</v>
      </c>
      <c r="O69" s="43">
        <f>E69</f>
        <v>0</v>
      </c>
    </row>
    <row r="70" spans="1:15" x14ac:dyDescent="0.25">
      <c r="A70" s="261" t="s">
        <v>56</v>
      </c>
      <c r="B70" s="262"/>
      <c r="C70" s="416">
        <v>1</v>
      </c>
      <c r="D70" s="387"/>
      <c r="E70" s="262"/>
      <c r="F70" s="263"/>
      <c r="G70" s="388" t="e">
        <f>SUM(G68:G69)</f>
        <v>#VALUE!</v>
      </c>
      <c r="H70" s="389"/>
      <c r="N70" t="s">
        <v>182</v>
      </c>
      <c r="O70" s="43" t="e">
        <f>G70</f>
        <v>#VALUE!</v>
      </c>
    </row>
    <row r="71" spans="1:15" ht="2.25" customHeight="1" x14ac:dyDescent="0.25"/>
    <row r="72" spans="1:15" hidden="1" x14ac:dyDescent="0.25">
      <c r="A72" s="28"/>
    </row>
    <row r="73" spans="1:15" hidden="1" x14ac:dyDescent="0.25">
      <c r="B73" s="27"/>
    </row>
    <row r="74" spans="1:15" hidden="1" x14ac:dyDescent="0.25">
      <c r="B74" s="27"/>
    </row>
    <row r="75" spans="1:15" hidden="1" x14ac:dyDescent="0.25">
      <c r="B75" s="27"/>
    </row>
    <row r="77" spans="1:15" ht="19.5" customHeight="1" x14ac:dyDescent="0.25">
      <c r="A77" s="373" t="s">
        <v>61</v>
      </c>
      <c r="B77" s="373"/>
      <c r="C77" s="373"/>
      <c r="D77" s="373"/>
      <c r="E77" s="373"/>
      <c r="F77" s="373"/>
      <c r="G77" s="373"/>
      <c r="H77" s="373"/>
    </row>
    <row r="78" spans="1:15" ht="15.75" customHeight="1" x14ac:dyDescent="0.25">
      <c r="B78" s="398" t="s">
        <v>38</v>
      </c>
      <c r="C78" s="399"/>
      <c r="D78" s="400"/>
      <c r="E78" s="401" t="s">
        <v>39</v>
      </c>
      <c r="F78" s="401"/>
      <c r="G78" s="401" t="s">
        <v>282</v>
      </c>
      <c r="H78" s="401"/>
    </row>
    <row r="79" spans="1:15" x14ac:dyDescent="0.25">
      <c r="B79" s="393" t="s">
        <v>40</v>
      </c>
      <c r="C79" s="394"/>
      <c r="D79" s="395"/>
      <c r="E79" s="406" t="s">
        <v>62</v>
      </c>
      <c r="F79" s="406"/>
      <c r="G79" s="406" t="s">
        <v>283</v>
      </c>
      <c r="H79" s="406"/>
    </row>
    <row r="80" spans="1:15" x14ac:dyDescent="0.25">
      <c r="B80" s="393" t="s">
        <v>41</v>
      </c>
      <c r="C80" s="394"/>
      <c r="D80" s="395"/>
      <c r="E80" s="406" t="s">
        <v>63</v>
      </c>
      <c r="F80" s="406"/>
      <c r="G80" s="406" t="s">
        <v>284</v>
      </c>
      <c r="H80" s="406"/>
    </row>
    <row r="81" spans="1:8" x14ac:dyDescent="0.25">
      <c r="B81" s="393" t="s">
        <v>42</v>
      </c>
      <c r="C81" s="394"/>
      <c r="D81" s="395"/>
      <c r="E81" s="406" t="s">
        <v>64</v>
      </c>
      <c r="F81" s="406"/>
      <c r="G81" s="406" t="s">
        <v>285</v>
      </c>
      <c r="H81" s="406"/>
    </row>
    <row r="82" spans="1:8" x14ac:dyDescent="0.25">
      <c r="B82" s="44"/>
      <c r="C82" s="44"/>
      <c r="D82" s="44"/>
      <c r="E82" s="44"/>
      <c r="F82" s="44"/>
    </row>
    <row r="83" spans="1:8" ht="15" customHeight="1" x14ac:dyDescent="0.25">
      <c r="A83" s="5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407"/>
      <c r="C86" s="407"/>
      <c r="D86" s="407"/>
      <c r="E86" s="407"/>
      <c r="F86" s="407"/>
      <c r="G86" s="407"/>
      <c r="H86" s="407"/>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ht="9" customHeight="1" x14ac:dyDescent="0.25">
      <c r="B95" s="61"/>
      <c r="C95" s="61"/>
      <c r="D95" s="61"/>
      <c r="E95" s="61"/>
      <c r="F95" s="61"/>
      <c r="G95" s="61"/>
      <c r="H95" s="61"/>
    </row>
    <row r="96" spans="1:8" ht="0.75" hidden="1" customHeight="1" x14ac:dyDescent="0.25">
      <c r="B96" s="61"/>
      <c r="C96" s="61"/>
      <c r="D96" s="61"/>
      <c r="E96" s="61"/>
      <c r="F96" s="61"/>
      <c r="G96" s="61"/>
      <c r="H96" s="61"/>
    </row>
    <row r="97" spans="1:8" hidden="1" x14ac:dyDescent="0.25">
      <c r="B97" s="61"/>
      <c r="C97" s="61"/>
      <c r="D97" s="61"/>
      <c r="E97" s="61"/>
      <c r="F97" s="61"/>
      <c r="G97" s="61"/>
      <c r="H97" s="61"/>
    </row>
    <row r="98" spans="1:8" hidden="1" x14ac:dyDescent="0.25">
      <c r="B98" s="61"/>
      <c r="C98" s="61"/>
      <c r="D98" s="61"/>
      <c r="E98" s="61"/>
      <c r="F98" s="61"/>
      <c r="G98" s="61"/>
      <c r="H98" s="61"/>
    </row>
    <row r="99" spans="1:8" ht="100.5" customHeight="1" x14ac:dyDescent="0.25">
      <c r="A99" s="253" t="s">
        <v>72</v>
      </c>
      <c r="B99" s="419"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99" s="419"/>
      <c r="D99" s="419"/>
      <c r="E99" s="419"/>
      <c r="F99" s="419"/>
      <c r="G99" s="419"/>
      <c r="H99" s="419"/>
    </row>
    <row r="100" spans="1:8" ht="95.25" customHeight="1" x14ac:dyDescent="0.25">
      <c r="A100" s="254" t="s">
        <v>281</v>
      </c>
      <c r="B100" s="419">
        <f>'Main Menu'!B56:H56</f>
        <v>0</v>
      </c>
      <c r="C100" s="419"/>
      <c r="D100" s="419"/>
      <c r="E100" s="419"/>
      <c r="F100" s="419"/>
      <c r="G100" s="419"/>
      <c r="H100" s="419"/>
    </row>
    <row r="101" spans="1:8" ht="40.5" customHeight="1" x14ac:dyDescent="0.25">
      <c r="A101" s="22" t="s">
        <v>65</v>
      </c>
    </row>
    <row r="102" spans="1:8" x14ac:dyDescent="0.25">
      <c r="B102" s="405">
        <f>'Input Menu'!B51</f>
        <v>0</v>
      </c>
      <c r="C102" s="405"/>
      <c r="D102" s="99"/>
      <c r="E102" s="405">
        <f>'Input Menu'!B52</f>
        <v>0</v>
      </c>
      <c r="F102" s="405"/>
    </row>
    <row r="103" spans="1:8" x14ac:dyDescent="0.25">
      <c r="B103" s="408" t="s">
        <v>67</v>
      </c>
      <c r="C103" s="408"/>
      <c r="E103" s="408" t="s">
        <v>67</v>
      </c>
      <c r="F103" s="408"/>
    </row>
    <row r="106" spans="1:8" x14ac:dyDescent="0.25">
      <c r="B106" s="408">
        <f>'Input Menu'!B53</f>
        <v>0</v>
      </c>
      <c r="C106" s="408"/>
      <c r="E106" s="409">
        <f>'Input Menu'!B54</f>
        <v>0</v>
      </c>
      <c r="F106" s="409"/>
    </row>
    <row r="107" spans="1:8" x14ac:dyDescent="0.25">
      <c r="B107" s="408" t="s">
        <v>67</v>
      </c>
      <c r="C107" s="408"/>
      <c r="E107" s="408" t="s">
        <v>67</v>
      </c>
      <c r="F107" s="408"/>
    </row>
    <row r="108" spans="1:8" x14ac:dyDescent="0.25">
      <c r="E108" s="98"/>
      <c r="F108" s="98"/>
    </row>
    <row r="111" spans="1:8" x14ac:dyDescent="0.25">
      <c r="B111" s="408">
        <f>'Input Menu'!B50</f>
        <v>0</v>
      </c>
      <c r="C111" s="408"/>
      <c r="D111" s="408"/>
      <c r="E111" s="408"/>
      <c r="F111" s="408"/>
    </row>
    <row r="112" spans="1:8" x14ac:dyDescent="0.25">
      <c r="B112" s="408" t="s">
        <v>66</v>
      </c>
      <c r="C112" s="408"/>
      <c r="D112" s="408"/>
      <c r="E112" s="408"/>
      <c r="F112" s="408"/>
    </row>
    <row r="113" spans="1:3" ht="60" customHeight="1" x14ac:dyDescent="0.25">
      <c r="A113" s="102" t="str">
        <f>'Main Menu'!A54</f>
        <v>Option5: CM, DR, RR, NAT2</v>
      </c>
      <c r="B113" s="102"/>
      <c r="C113" s="102"/>
    </row>
  </sheetData>
  <sheetProtection password="E89B" sheet="1" objects="1" scenarios="1"/>
  <protectedRanges>
    <protectedRange sqref="E102 B102 B106 E106 B111" name="Range1"/>
  </protectedRanges>
  <customSheetViews>
    <customSheetView guid="{4A908606-4657-4E94-A24A-D00115F5FBC8}" scale="110" showPageBreaks="1" showGridLines="0" printArea="1" hiddenRows="1" hiddenColumns="1" view="pageBreakPreview">
      <selection sqref="A1:H1"/>
      <pageMargins left="0.45" right="0.45" top="1" bottom="1" header="0.3" footer="0.3"/>
      <pageSetup paperSize="5" scale="95" orientation="portrait" horizontalDpi="4294967293" verticalDpi="4294967293" r:id="rId1"/>
    </customSheetView>
  </customSheetViews>
  <mergeCells count="108">
    <mergeCell ref="B10:C10"/>
    <mergeCell ref="A12:A17"/>
    <mergeCell ref="E12:E17"/>
    <mergeCell ref="F12:F17"/>
    <mergeCell ref="G12:G17"/>
    <mergeCell ref="H12:H17"/>
    <mergeCell ref="B17:D17"/>
    <mergeCell ref="H36:H41"/>
    <mergeCell ref="A18:A35"/>
    <mergeCell ref="E18:E23"/>
    <mergeCell ref="F18:F23"/>
    <mergeCell ref="G18:G23"/>
    <mergeCell ref="H18:H35"/>
    <mergeCell ref="E24:E29"/>
    <mergeCell ref="F24:F29"/>
    <mergeCell ref="G24:G29"/>
    <mergeCell ref="E30:E35"/>
    <mergeCell ref="F30:F35"/>
    <mergeCell ref="G30:G35"/>
    <mergeCell ref="A36:A41"/>
    <mergeCell ref="E36:E41"/>
    <mergeCell ref="F36:F41"/>
    <mergeCell ref="G36:G41"/>
    <mergeCell ref="A6:H6"/>
    <mergeCell ref="B8:D8"/>
    <mergeCell ref="A1:H1"/>
    <mergeCell ref="A2:H2"/>
    <mergeCell ref="A3:H3"/>
    <mergeCell ref="A5:H5"/>
    <mergeCell ref="F7:H7"/>
    <mergeCell ref="B7:D7"/>
    <mergeCell ref="F8:G8"/>
    <mergeCell ref="A42:E42"/>
    <mergeCell ref="A44:H44"/>
    <mergeCell ref="A45:H45"/>
    <mergeCell ref="A46:B46"/>
    <mergeCell ref="C46:D46"/>
    <mergeCell ref="E46:F46"/>
    <mergeCell ref="G46:H46"/>
    <mergeCell ref="A47:B47"/>
    <mergeCell ref="C47:D47"/>
    <mergeCell ref="E47:F47"/>
    <mergeCell ref="G47:H47"/>
    <mergeCell ref="A67:B67"/>
    <mergeCell ref="C67:D67"/>
    <mergeCell ref="E67:F67"/>
    <mergeCell ref="G67:H67"/>
    <mergeCell ref="G51:H51"/>
    <mergeCell ref="B55:D55"/>
    <mergeCell ref="E55:F55"/>
    <mergeCell ref="B56:D56"/>
    <mergeCell ref="E56:F56"/>
    <mergeCell ref="B57:D57"/>
    <mergeCell ref="E57:F57"/>
    <mergeCell ref="B58:D58"/>
    <mergeCell ref="E58:F58"/>
    <mergeCell ref="A66:H66"/>
    <mergeCell ref="C51:D51"/>
    <mergeCell ref="A48:B48"/>
    <mergeCell ref="C48:D48"/>
    <mergeCell ref="E48:F48"/>
    <mergeCell ref="G48:H48"/>
    <mergeCell ref="A49:B49"/>
    <mergeCell ref="C49:D49"/>
    <mergeCell ref="E49:F49"/>
    <mergeCell ref="G49:H49"/>
    <mergeCell ref="A50:B50"/>
    <mergeCell ref="C50:D50"/>
    <mergeCell ref="E50:F50"/>
    <mergeCell ref="G50:H50"/>
    <mergeCell ref="E80:F80"/>
    <mergeCell ref="B81:D81"/>
    <mergeCell ref="E81:F81"/>
    <mergeCell ref="B111:F111"/>
    <mergeCell ref="B112:F112"/>
    <mergeCell ref="B103:C103"/>
    <mergeCell ref="E103:F103"/>
    <mergeCell ref="B106:C106"/>
    <mergeCell ref="E106:F106"/>
    <mergeCell ref="B107:C107"/>
    <mergeCell ref="E107:F107"/>
    <mergeCell ref="B102:C102"/>
    <mergeCell ref="E102:F102"/>
    <mergeCell ref="B83:H86"/>
    <mergeCell ref="G78:H78"/>
    <mergeCell ref="A9:D9"/>
    <mergeCell ref="F9:H9"/>
    <mergeCell ref="A68:B68"/>
    <mergeCell ref="C68:D68"/>
    <mergeCell ref="E68:F68"/>
    <mergeCell ref="B100:H100"/>
    <mergeCell ref="C70:D70"/>
    <mergeCell ref="G68:H68"/>
    <mergeCell ref="A69:B69"/>
    <mergeCell ref="C69:D69"/>
    <mergeCell ref="E69:F69"/>
    <mergeCell ref="G69:H69"/>
    <mergeCell ref="G70:H70"/>
    <mergeCell ref="A77:H77"/>
    <mergeCell ref="B78:D78"/>
    <mergeCell ref="E78:F78"/>
    <mergeCell ref="G79:H79"/>
    <mergeCell ref="G80:H80"/>
    <mergeCell ref="G81:H81"/>
    <mergeCell ref="B99:H99"/>
    <mergeCell ref="B79:D79"/>
    <mergeCell ref="E79:F79"/>
    <mergeCell ref="B80:D80"/>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4:B1048576 B4:B5 B7:B8 B10:B112"/>
  </dataValidations>
  <pageMargins left="0.45" right="0.45" top="1" bottom="1" header="0.3" footer="0.3"/>
  <pageSetup paperSize="5" scale="93" orientation="portrait"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6">
    <tabColor rgb="FFFF0000"/>
  </sheetPr>
  <dimension ref="A1:Q112"/>
  <sheetViews>
    <sheetView showGridLines="0" view="pageBreakPreview" topLeftCell="A96" zoomScale="110" zoomScaleNormal="100" zoomScaleSheetLayoutView="110" workbookViewId="0">
      <selection activeCell="F7" sqref="F7"/>
    </sheetView>
  </sheetViews>
  <sheetFormatPr defaultRowHeight="15" x14ac:dyDescent="0.25"/>
  <cols>
    <col min="1" max="1" width="12.7109375" style="109" customWidth="1"/>
    <col min="2" max="2" width="17.28515625" style="110" customWidth="1"/>
    <col min="3" max="3" width="9.140625" style="36" customWidth="1"/>
    <col min="4" max="4" width="10.5703125" style="110"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2" max="12" width="8.5703125" customWidth="1"/>
    <col min="13" max="13" width="5.28515625" style="4" hidden="1" customWidth="1"/>
    <col min="14" max="14" width="2.28515625" customWidth="1"/>
    <col min="15" max="15" width="3" customWidth="1"/>
    <col min="16" max="16" width="4.7109375" customWidth="1"/>
    <col min="17" max="17" width="5.42578125" hidden="1" customWidth="1"/>
  </cols>
  <sheetData>
    <row r="1" spans="1:13" x14ac:dyDescent="0.25">
      <c r="A1" s="402" t="str">
        <f>'Main Menu'!A1:F1</f>
        <v>Department of Education</v>
      </c>
      <c r="B1" s="402"/>
      <c r="C1" s="402"/>
      <c r="D1" s="402"/>
      <c r="E1" s="402"/>
      <c r="F1" s="402"/>
      <c r="G1" s="402"/>
      <c r="H1" s="402"/>
    </row>
    <row r="2" spans="1:13" x14ac:dyDescent="0.25">
      <c r="A2" s="402" t="str">
        <f>'Main Menu'!A2:F2</f>
        <v>Region X</v>
      </c>
      <c r="B2" s="402"/>
      <c r="C2" s="402"/>
      <c r="D2" s="402"/>
      <c r="E2" s="402"/>
      <c r="F2" s="402"/>
      <c r="G2" s="402"/>
      <c r="H2" s="402"/>
    </row>
    <row r="3" spans="1:13" ht="13.5" customHeight="1" x14ac:dyDescent="0.25">
      <c r="A3" s="410" t="str">
        <f>'Main Menu'!A3:F3</f>
        <v/>
      </c>
      <c r="B3" s="410"/>
      <c r="C3" s="410"/>
      <c r="D3" s="410"/>
      <c r="E3" s="410"/>
      <c r="F3" s="410"/>
      <c r="G3" s="410"/>
      <c r="H3" s="410"/>
    </row>
    <row r="4" spans="1:13" ht="9" customHeight="1" x14ac:dyDescent="0.25"/>
    <row r="5" spans="1:13" ht="16.5" customHeight="1" x14ac:dyDescent="0.25">
      <c r="A5" s="358" t="s">
        <v>0</v>
      </c>
      <c r="B5" s="358"/>
      <c r="C5" s="358"/>
      <c r="D5" s="358"/>
      <c r="E5" s="358"/>
      <c r="F5" s="358"/>
      <c r="G5" s="358"/>
      <c r="H5" s="358"/>
    </row>
    <row r="6" spans="1:13" ht="27.75" customHeight="1" x14ac:dyDescent="0.25">
      <c r="A6" s="109" t="s">
        <v>1</v>
      </c>
      <c r="B6" s="433">
        <f>'Main Menu'!G6</f>
        <v>0</v>
      </c>
      <c r="C6" s="433"/>
      <c r="D6" s="433"/>
      <c r="E6" s="18" t="s">
        <v>225</v>
      </c>
      <c r="F6" s="432" t="str">
        <f>'Main Menu'!B8</f>
        <v/>
      </c>
      <c r="G6" s="432"/>
      <c r="H6" s="432"/>
      <c r="K6">
        <f>B6</f>
        <v>0</v>
      </c>
    </row>
    <row r="7" spans="1:13" ht="3" customHeight="1" x14ac:dyDescent="0.25">
      <c r="B7" s="6"/>
      <c r="C7" s="37"/>
      <c r="D7" s="6"/>
      <c r="E7" s="15"/>
      <c r="F7" s="114"/>
      <c r="G7" s="114"/>
      <c r="H7" s="7"/>
    </row>
    <row r="8" spans="1:13" ht="18.75" customHeight="1" x14ac:dyDescent="0.25">
      <c r="A8" s="361" t="s">
        <v>31</v>
      </c>
      <c r="B8" s="361"/>
      <c r="C8" s="361"/>
      <c r="D8" s="361"/>
      <c r="E8" s="361"/>
      <c r="F8" s="361"/>
      <c r="G8" s="361"/>
      <c r="H8" s="361"/>
    </row>
    <row r="9" spans="1:13" s="2" customFormat="1" ht="27" customHeight="1" x14ac:dyDescent="0.25">
      <c r="A9" s="29" t="s">
        <v>2</v>
      </c>
      <c r="B9" s="362" t="s">
        <v>13</v>
      </c>
      <c r="C9" s="362"/>
      <c r="D9" s="113"/>
      <c r="E9" s="113" t="s">
        <v>14</v>
      </c>
      <c r="F9" s="113" t="s">
        <v>15</v>
      </c>
      <c r="G9" s="113" t="s">
        <v>15</v>
      </c>
      <c r="H9" s="31" t="s">
        <v>16</v>
      </c>
      <c r="M9" s="101"/>
    </row>
    <row r="10" spans="1:13" s="2" customFormat="1" ht="2.25" customHeight="1" x14ac:dyDescent="0.25">
      <c r="A10" s="8"/>
      <c r="B10" s="9"/>
      <c r="C10" s="38"/>
      <c r="D10" s="9"/>
      <c r="E10" s="9"/>
      <c r="F10" s="14"/>
      <c r="G10" s="14"/>
      <c r="H10" s="19"/>
      <c r="M10" s="101"/>
    </row>
    <row r="11" spans="1:13" ht="30" x14ac:dyDescent="0.25">
      <c r="A11" s="350" t="s">
        <v>3</v>
      </c>
      <c r="B11" s="32" t="s">
        <v>9</v>
      </c>
      <c r="C11" s="53" t="s">
        <v>10</v>
      </c>
      <c r="D11" s="54" t="s">
        <v>68</v>
      </c>
      <c r="E11" s="351"/>
      <c r="F11" s="352" t="e">
        <f>grd(C16)</f>
        <v>#VALUE!</v>
      </c>
      <c r="G11" s="355" t="e">
        <f>F11*0.45</f>
        <v>#VALUE!</v>
      </c>
      <c r="H11" s="355" t="e">
        <f>G11</f>
        <v>#VALUE!</v>
      </c>
    </row>
    <row r="12" spans="1:13" hidden="1" x14ac:dyDescent="0.25">
      <c r="A12" s="350"/>
      <c r="B12" s="11" t="str">
        <f>'Main Menu'!B14</f>
        <v>SY 2009-2010</v>
      </c>
      <c r="C12" s="39"/>
      <c r="D12" s="33">
        <f>'Main Menu'!D14</f>
        <v>990</v>
      </c>
      <c r="E12" s="351"/>
      <c r="F12" s="353"/>
      <c r="G12" s="356"/>
      <c r="H12" s="356"/>
    </row>
    <row r="13" spans="1:13" ht="18.75" customHeight="1" x14ac:dyDescent="0.25">
      <c r="A13" s="350"/>
      <c r="B13" s="11" t="str">
        <f>'Main Menu'!B15</f>
        <v/>
      </c>
      <c r="C13" s="40"/>
      <c r="D13" s="33" t="str">
        <f>'Main Menu'!D15</f>
        <v/>
      </c>
      <c r="E13" s="351"/>
      <c r="F13" s="353"/>
      <c r="G13" s="356"/>
      <c r="H13" s="356"/>
      <c r="K13" t="s">
        <v>17</v>
      </c>
    </row>
    <row r="14" spans="1:13" ht="20.25" customHeight="1" x14ac:dyDescent="0.25">
      <c r="A14" s="350"/>
      <c r="B14" s="11" t="str">
        <f>'Main Menu'!B16</f>
        <v/>
      </c>
      <c r="C14" s="40" t="e">
        <f>((D14-D13)/D13)*100</f>
        <v>#VALUE!</v>
      </c>
      <c r="D14" s="33" t="str">
        <f>'Main Menu'!D16</f>
        <v/>
      </c>
      <c r="E14" s="351"/>
      <c r="F14" s="353"/>
      <c r="G14" s="356"/>
      <c r="H14" s="356"/>
      <c r="K14" t="s">
        <v>18</v>
      </c>
    </row>
    <row r="15" spans="1:13" ht="19.5" customHeight="1" x14ac:dyDescent="0.25">
      <c r="A15" s="350"/>
      <c r="B15" s="11" t="str">
        <f>'Main Menu'!B17</f>
        <v/>
      </c>
      <c r="C15" s="40" t="e">
        <f>((D15-D14)/D14)*100</f>
        <v>#VALUE!</v>
      </c>
      <c r="D15" s="33" t="str">
        <f>'Main Menu'!D17</f>
        <v/>
      </c>
      <c r="E15" s="351"/>
      <c r="F15" s="353"/>
      <c r="G15" s="356"/>
      <c r="H15" s="356"/>
      <c r="K15" t="s">
        <v>19</v>
      </c>
    </row>
    <row r="16" spans="1:13" ht="32.25" customHeight="1" x14ac:dyDescent="0.25">
      <c r="A16" s="350"/>
      <c r="B16" s="112" t="s">
        <v>28</v>
      </c>
      <c r="C16" s="72" t="e">
        <f>AVERAGE(C14:C15)</f>
        <v>#VALUE!</v>
      </c>
      <c r="D16" s="13"/>
      <c r="E16" s="351"/>
      <c r="F16" s="354"/>
      <c r="G16" s="357"/>
      <c r="H16" s="357"/>
      <c r="I16" s="35"/>
      <c r="K16" t="s">
        <v>20</v>
      </c>
    </row>
    <row r="17" spans="1:13"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3" ht="15" hidden="1" customHeight="1" x14ac:dyDescent="0.25">
      <c r="A18" s="350"/>
      <c r="B18" s="11" t="str">
        <f>'Main Menu'!B20</f>
        <v>SY 2008-2009</v>
      </c>
      <c r="C18" s="39"/>
      <c r="D18" s="33">
        <f>'Main Menu'!D20</f>
        <v>0.02</v>
      </c>
      <c r="E18" s="364"/>
      <c r="F18" s="366"/>
      <c r="G18" s="367"/>
      <c r="H18" s="356"/>
      <c r="I18" s="43"/>
      <c r="J18" s="41"/>
    </row>
    <row r="19" spans="1:13" x14ac:dyDescent="0.25">
      <c r="A19" s="350"/>
      <c r="B19" s="11" t="str">
        <f>'Main Menu'!B21</f>
        <v/>
      </c>
      <c r="C19" s="40"/>
      <c r="D19" s="65" t="str">
        <f>'Main Menu'!D21</f>
        <v/>
      </c>
      <c r="E19" s="364"/>
      <c r="F19" s="366"/>
      <c r="G19" s="367"/>
      <c r="H19" s="356"/>
      <c r="I19" s="43"/>
      <c r="J19" s="40"/>
      <c r="K19" t="s">
        <v>22</v>
      </c>
    </row>
    <row r="20" spans="1:13" x14ac:dyDescent="0.25">
      <c r="A20" s="350"/>
      <c r="B20" s="11" t="str">
        <f>'Main Menu'!B22</f>
        <v/>
      </c>
      <c r="C20" s="40" t="e">
        <f>((D20-D19))</f>
        <v>#VALUE!</v>
      </c>
      <c r="D20" s="65" t="str">
        <f>'Main Menu'!D22</f>
        <v/>
      </c>
      <c r="E20" s="364"/>
      <c r="F20" s="366"/>
      <c r="G20" s="367"/>
      <c r="H20" s="356"/>
      <c r="I20" s="43"/>
      <c r="J20" s="40"/>
      <c r="K20" t="s">
        <v>23</v>
      </c>
    </row>
    <row r="21" spans="1:13" x14ac:dyDescent="0.25">
      <c r="A21" s="350"/>
      <c r="B21" s="11" t="str">
        <f>'Main Menu'!B23</f>
        <v/>
      </c>
      <c r="C21" s="40" t="e">
        <f>D21-D20</f>
        <v>#VALUE!</v>
      </c>
      <c r="D21" s="65" t="str">
        <f>'Main Menu'!D23</f>
        <v/>
      </c>
      <c r="E21" s="364"/>
      <c r="F21" s="366"/>
      <c r="G21" s="367"/>
      <c r="H21" s="356"/>
      <c r="I21" s="43"/>
      <c r="J21" s="40"/>
      <c r="K21" t="s">
        <v>24</v>
      </c>
    </row>
    <row r="22" spans="1:13" x14ac:dyDescent="0.25">
      <c r="A22" s="350"/>
      <c r="B22" s="112" t="s">
        <v>29</v>
      </c>
      <c r="C22" s="72" t="e">
        <f>(C20+C21)/2</f>
        <v>#VALUE!</v>
      </c>
      <c r="D22" s="66"/>
      <c r="E22" s="365"/>
      <c r="F22" s="366"/>
      <c r="G22" s="367"/>
      <c r="H22" s="356"/>
      <c r="I22" s="43"/>
      <c r="J22" s="41"/>
    </row>
    <row r="23" spans="1:13" ht="30" x14ac:dyDescent="0.25">
      <c r="A23" s="350"/>
      <c r="B23" s="32" t="s">
        <v>5</v>
      </c>
      <c r="C23" s="53" t="s">
        <v>10</v>
      </c>
      <c r="D23" s="53" t="s">
        <v>70</v>
      </c>
      <c r="E23" s="351"/>
      <c r="F23" s="352" t="e">
        <f>grd(C28)</f>
        <v>#VALUE!</v>
      </c>
      <c r="G23" s="367" t="e">
        <f>F23*0.0833</f>
        <v>#VALUE!</v>
      </c>
      <c r="H23" s="356"/>
      <c r="K23" t="s">
        <v>25</v>
      </c>
    </row>
    <row r="24" spans="1:13" hidden="1" x14ac:dyDescent="0.25">
      <c r="A24" s="350"/>
      <c r="B24" s="11" t="str">
        <f>'Main Menu'!B26</f>
        <v>SY 2008-2009</v>
      </c>
      <c r="C24" s="39"/>
      <c r="D24" s="39">
        <f>'Main Menu'!D26</f>
        <v>65</v>
      </c>
      <c r="E24" s="351"/>
      <c r="F24" s="353"/>
      <c r="G24" s="367"/>
      <c r="H24" s="356"/>
    </row>
    <row r="25" spans="1:13" x14ac:dyDescent="0.25">
      <c r="A25" s="350"/>
      <c r="B25" s="11" t="str">
        <f>'Main Menu'!B27</f>
        <v/>
      </c>
      <c r="C25" s="40"/>
      <c r="D25" s="63" t="str">
        <f>'Main Menu'!D27</f>
        <v/>
      </c>
      <c r="E25" s="351"/>
      <c r="F25" s="353"/>
      <c r="G25" s="367"/>
      <c r="H25" s="356"/>
      <c r="K25" t="s">
        <v>26</v>
      </c>
    </row>
    <row r="26" spans="1:13" x14ac:dyDescent="0.25">
      <c r="A26" s="350"/>
      <c r="B26" s="11" t="str">
        <f>'Main Menu'!B28</f>
        <v/>
      </c>
      <c r="C26" s="40" t="e">
        <f>((D26-D25)/D25)*100</f>
        <v>#VALUE!</v>
      </c>
      <c r="D26" s="63" t="str">
        <f>'Main Menu'!D28</f>
        <v/>
      </c>
      <c r="E26" s="351"/>
      <c r="F26" s="353"/>
      <c r="G26" s="367"/>
      <c r="H26" s="356"/>
      <c r="K26" t="s">
        <v>27</v>
      </c>
    </row>
    <row r="27" spans="1:13" x14ac:dyDescent="0.25">
      <c r="A27" s="350"/>
      <c r="B27" s="11" t="str">
        <f>'Main Menu'!B29</f>
        <v/>
      </c>
      <c r="C27" s="40" t="e">
        <f>((D27-D26)/D26)*100</f>
        <v>#VALUE!</v>
      </c>
      <c r="D27" s="63" t="str">
        <f>'Main Menu'!D29</f>
        <v/>
      </c>
      <c r="E27" s="351"/>
      <c r="F27" s="353"/>
      <c r="G27" s="367"/>
      <c r="H27" s="356"/>
    </row>
    <row r="28" spans="1:13" x14ac:dyDescent="0.25">
      <c r="A28" s="350"/>
      <c r="B28" s="112" t="s">
        <v>28</v>
      </c>
      <c r="C28" s="72" t="e">
        <f>(C26+C27)/2</f>
        <v>#VALUE!</v>
      </c>
      <c r="D28" s="40"/>
      <c r="E28" s="351"/>
      <c r="F28" s="354"/>
      <c r="G28" s="367"/>
      <c r="H28" s="356"/>
    </row>
    <row r="29" spans="1:13" ht="30" x14ac:dyDescent="0.25">
      <c r="A29" s="350"/>
      <c r="B29" s="32" t="s">
        <v>6</v>
      </c>
      <c r="C29" s="53" t="s">
        <v>10</v>
      </c>
      <c r="D29" s="53" t="s">
        <v>71</v>
      </c>
      <c r="E29" s="351"/>
      <c r="F29" s="352">
        <f>M34</f>
        <v>2</v>
      </c>
      <c r="G29" s="367">
        <f>F29*0.0834</f>
        <v>0.1668</v>
      </c>
      <c r="H29" s="356"/>
    </row>
    <row r="30" spans="1:13" hidden="1" x14ac:dyDescent="0.25">
      <c r="A30" s="350"/>
      <c r="B30" s="11" t="str">
        <f>'Main Menu'!B32</f>
        <v>SY 2008-2009</v>
      </c>
      <c r="C30" s="39"/>
      <c r="D30" s="39">
        <f>'Main Menu'!D32</f>
        <v>58</v>
      </c>
      <c r="E30" s="351"/>
      <c r="F30" s="353"/>
      <c r="G30" s="367"/>
      <c r="H30" s="356"/>
    </row>
    <row r="31" spans="1:13" x14ac:dyDescent="0.25">
      <c r="A31" s="350"/>
      <c r="B31" s="11" t="str">
        <f>'Main Menu'!B33</f>
        <v/>
      </c>
      <c r="C31" s="40"/>
      <c r="D31" s="63">
        <f>'Main Menu'!D33</f>
        <v>95</v>
      </c>
      <c r="E31" s="351"/>
      <c r="F31" s="353"/>
      <c r="G31" s="367"/>
      <c r="H31" s="356"/>
      <c r="M31" s="4" t="str">
        <f>IF(D31&gt;=95,"3","0")</f>
        <v>3</v>
      </c>
    </row>
    <row r="32" spans="1:13" x14ac:dyDescent="0.25">
      <c r="A32" s="350"/>
      <c r="B32" s="11" t="str">
        <f>'Main Menu'!B34</f>
        <v/>
      </c>
      <c r="C32" s="40"/>
      <c r="D32" s="63">
        <f>'Main Menu'!D34</f>
        <v>96</v>
      </c>
      <c r="E32" s="351"/>
      <c r="F32" s="353"/>
      <c r="G32" s="367"/>
      <c r="H32" s="356"/>
      <c r="M32" s="4" t="str">
        <f>IF(D32&gt;=95,"3","0")</f>
        <v>3</v>
      </c>
    </row>
    <row r="33" spans="1:17" x14ac:dyDescent="0.25">
      <c r="A33" s="350"/>
      <c r="B33" s="11" t="str">
        <f>'Main Menu'!B35</f>
        <v/>
      </c>
      <c r="C33" s="40"/>
      <c r="D33" s="63">
        <f>'Main Menu'!D35</f>
        <v>83.72</v>
      </c>
      <c r="E33" s="351"/>
      <c r="F33" s="353"/>
      <c r="G33" s="367"/>
      <c r="H33" s="356"/>
      <c r="M33" s="4" t="str">
        <f>IF(D33&gt;=95,"3","0")</f>
        <v>0</v>
      </c>
    </row>
    <row r="34" spans="1:17" x14ac:dyDescent="0.25">
      <c r="A34" s="350"/>
      <c r="B34" s="112" t="s">
        <v>28</v>
      </c>
      <c r="C34" s="72"/>
      <c r="D34" s="40"/>
      <c r="E34" s="351"/>
      <c r="F34" s="354"/>
      <c r="G34" s="367"/>
      <c r="H34" s="357"/>
      <c r="M34" s="4">
        <f>(M31+M32+M33)/3</f>
        <v>2</v>
      </c>
    </row>
    <row r="35" spans="1:17" ht="36" customHeight="1" x14ac:dyDescent="0.25">
      <c r="A35" s="350" t="s">
        <v>8</v>
      </c>
      <c r="B35" s="32" t="s">
        <v>7</v>
      </c>
      <c r="C35" s="64" t="s">
        <v>10</v>
      </c>
      <c r="D35" s="64" t="s">
        <v>7</v>
      </c>
      <c r="E35" s="351"/>
      <c r="F35" s="352">
        <f>Q40</f>
        <v>3</v>
      </c>
      <c r="G35" s="355">
        <f>F35*0.3</f>
        <v>0.89999999999999991</v>
      </c>
      <c r="H35" s="355">
        <f>G35</f>
        <v>0.89999999999999991</v>
      </c>
    </row>
    <row r="36" spans="1:17" hidden="1" x14ac:dyDescent="0.25">
      <c r="A36" s="350"/>
      <c r="B36" s="11" t="str">
        <f>'Main Menu'!B38</f>
        <v>SY 2008-2009</v>
      </c>
      <c r="C36" s="63"/>
      <c r="D36" s="63">
        <f>'Main Menu'!D38</f>
        <v>56</v>
      </c>
      <c r="E36" s="351"/>
      <c r="F36" s="353"/>
      <c r="G36" s="356"/>
      <c r="H36" s="356"/>
    </row>
    <row r="37" spans="1:17" ht="25.5" customHeight="1" x14ac:dyDescent="0.25">
      <c r="A37" s="350"/>
      <c r="B37" s="11" t="str">
        <f>'Main Menu'!B39</f>
        <v/>
      </c>
      <c r="C37" s="40"/>
      <c r="D37" s="63" t="str">
        <f>'Main Menu'!D39</f>
        <v/>
      </c>
      <c r="E37" s="351"/>
      <c r="F37" s="353"/>
      <c r="G37" s="356"/>
      <c r="H37" s="356"/>
      <c r="Q37" t="str">
        <f>IF(D37&gt;=75,"3","0")</f>
        <v>3</v>
      </c>
    </row>
    <row r="38" spans="1:17" ht="27.75" customHeight="1" x14ac:dyDescent="0.25">
      <c r="A38" s="350"/>
      <c r="B38" s="11" t="str">
        <f>'Main Menu'!B40</f>
        <v/>
      </c>
      <c r="C38" s="40"/>
      <c r="D38" s="63" t="str">
        <f>'Main Menu'!D40</f>
        <v/>
      </c>
      <c r="E38" s="351"/>
      <c r="F38" s="353"/>
      <c r="G38" s="356"/>
      <c r="H38" s="356"/>
      <c r="Q38" t="str">
        <f>IF(D38&gt;=75,"3","0")</f>
        <v>3</v>
      </c>
    </row>
    <row r="39" spans="1:17" ht="25.5" customHeight="1" x14ac:dyDescent="0.25">
      <c r="A39" s="350"/>
      <c r="B39" s="11" t="str">
        <f>'Main Menu'!B41</f>
        <v/>
      </c>
      <c r="C39" s="40"/>
      <c r="D39" s="63" t="str">
        <f>'Main Menu'!D41</f>
        <v/>
      </c>
      <c r="E39" s="351"/>
      <c r="F39" s="353"/>
      <c r="G39" s="356"/>
      <c r="H39" s="356"/>
      <c r="Q39" t="str">
        <f>IF(D39&gt;=75,"3","0")</f>
        <v>3</v>
      </c>
    </row>
    <row r="40" spans="1:17" ht="25.5" customHeight="1" x14ac:dyDescent="0.25">
      <c r="A40" s="350"/>
      <c r="B40" s="116" t="s">
        <v>28</v>
      </c>
      <c r="C40" s="117"/>
      <c r="D40" s="118"/>
      <c r="E40" s="351"/>
      <c r="F40" s="354"/>
      <c r="G40" s="357"/>
      <c r="H40" s="357"/>
      <c r="Q40">
        <f>(Q37+Q38+Q39)/3</f>
        <v>3</v>
      </c>
    </row>
    <row r="41" spans="1:17" ht="13.5" customHeight="1" x14ac:dyDescent="0.25">
      <c r="A41" s="369" t="s">
        <v>32</v>
      </c>
      <c r="B41" s="370"/>
      <c r="C41" s="370"/>
      <c r="D41" s="370"/>
      <c r="E41" s="371"/>
      <c r="F41" s="25"/>
      <c r="G41" s="24"/>
      <c r="H41" s="23" t="e">
        <f>SUM(H11:H40)</f>
        <v>#VALUE!</v>
      </c>
    </row>
    <row r="42" spans="1:17" ht="8.25" customHeight="1" x14ac:dyDescent="0.25">
      <c r="A42" s="20"/>
      <c r="C42" s="42"/>
      <c r="D42" s="26"/>
    </row>
    <row r="43" spans="1:17" ht="13.5" customHeight="1" x14ac:dyDescent="0.25">
      <c r="A43" s="372" t="s">
        <v>43</v>
      </c>
      <c r="B43" s="372"/>
      <c r="C43" s="372"/>
      <c r="D43" s="372"/>
      <c r="E43" s="372"/>
      <c r="F43" s="372"/>
      <c r="G43" s="372"/>
      <c r="H43" s="372"/>
    </row>
    <row r="44" spans="1:17" ht="22.5" customHeight="1" x14ac:dyDescent="0.25">
      <c r="A44" s="373" t="s">
        <v>44</v>
      </c>
      <c r="B44" s="373"/>
      <c r="C44" s="373"/>
      <c r="D44" s="373"/>
      <c r="E44" s="373"/>
      <c r="F44" s="373"/>
      <c r="G44" s="373"/>
      <c r="H44" s="373"/>
    </row>
    <row r="45" spans="1:17" ht="26.25" customHeight="1" x14ac:dyDescent="0.25">
      <c r="A45" s="374" t="s">
        <v>45</v>
      </c>
      <c r="B45" s="374"/>
      <c r="C45" s="375" t="s">
        <v>51</v>
      </c>
      <c r="D45" s="376"/>
      <c r="E45" s="374" t="s">
        <v>52</v>
      </c>
      <c r="F45" s="374"/>
      <c r="G45" s="377" t="s">
        <v>16</v>
      </c>
      <c r="H45" s="378"/>
    </row>
    <row r="46" spans="1:17" x14ac:dyDescent="0.25">
      <c r="A46" s="379" t="s">
        <v>46</v>
      </c>
      <c r="B46" s="379"/>
      <c r="C46" s="380">
        <v>0.3</v>
      </c>
      <c r="D46" s="381"/>
      <c r="E46" s="382">
        <f>'Document Analysis, Obs. Discuss'!AP71</f>
        <v>0</v>
      </c>
      <c r="F46" s="366"/>
      <c r="G46" s="383">
        <f>E46*0.3</f>
        <v>0</v>
      </c>
      <c r="H46" s="384"/>
    </row>
    <row r="47" spans="1:17" x14ac:dyDescent="0.25">
      <c r="A47" s="379" t="s">
        <v>47</v>
      </c>
      <c r="B47" s="379"/>
      <c r="C47" s="380">
        <v>0.3</v>
      </c>
      <c r="D47" s="381"/>
      <c r="E47" s="382">
        <f>'Document Analysis, Obs. Discuss'!AP72</f>
        <v>0</v>
      </c>
      <c r="F47" s="366"/>
      <c r="G47" s="383">
        <f>E47*0.3</f>
        <v>0</v>
      </c>
      <c r="H47" s="384"/>
    </row>
    <row r="48" spans="1:17" x14ac:dyDescent="0.25">
      <c r="A48" s="379" t="s">
        <v>48</v>
      </c>
      <c r="B48" s="379"/>
      <c r="C48" s="380">
        <v>0.25</v>
      </c>
      <c r="D48" s="381"/>
      <c r="E48" s="382">
        <f>'Document Analysis, Obs. Discuss'!AP73</f>
        <v>0</v>
      </c>
      <c r="F48" s="366"/>
      <c r="G48" s="383">
        <f>E48*0.25</f>
        <v>0</v>
      </c>
      <c r="H48" s="384"/>
    </row>
    <row r="49" spans="1:13" x14ac:dyDescent="0.25">
      <c r="A49" s="379" t="s">
        <v>49</v>
      </c>
      <c r="B49" s="379"/>
      <c r="C49" s="380">
        <v>0.15</v>
      </c>
      <c r="D49" s="381"/>
      <c r="E49" s="382">
        <f>'Document Analysis, Obs. Discuss'!AP74</f>
        <v>0</v>
      </c>
      <c r="F49" s="366"/>
      <c r="G49" s="383">
        <f>E49*0.15</f>
        <v>0</v>
      </c>
      <c r="H49" s="384"/>
    </row>
    <row r="50" spans="1:13" x14ac:dyDescent="0.25">
      <c r="A50" s="385" t="s">
        <v>50</v>
      </c>
      <c r="B50" s="386"/>
      <c r="C50" s="386"/>
      <c r="D50" s="386"/>
      <c r="E50" s="386"/>
      <c r="F50" s="387"/>
      <c r="G50" s="388">
        <f>SUM(G46:G49)</f>
        <v>0</v>
      </c>
      <c r="H50" s="389"/>
    </row>
    <row r="51" spans="1:13" s="50" customFormat="1" ht="12.75" customHeight="1" x14ac:dyDescent="0.25">
      <c r="A51" s="52" t="s">
        <v>33</v>
      </c>
      <c r="B51" s="45"/>
      <c r="C51" s="46" t="s">
        <v>34</v>
      </c>
      <c r="D51" s="103"/>
      <c r="E51" s="48"/>
      <c r="F51" s="48"/>
      <c r="G51" s="49"/>
      <c r="H51" s="49"/>
      <c r="M51" s="49"/>
    </row>
    <row r="52" spans="1:13" s="50" customFormat="1" ht="12.75" customHeight="1" x14ac:dyDescent="0.25">
      <c r="A52" s="51"/>
      <c r="B52" s="45"/>
      <c r="C52" s="46" t="s">
        <v>35</v>
      </c>
      <c r="D52" s="103"/>
      <c r="E52" s="48"/>
      <c r="F52" s="48"/>
      <c r="G52" s="49"/>
      <c r="H52" s="49"/>
      <c r="M52" s="49"/>
    </row>
    <row r="53" spans="1:13" s="50" customFormat="1" ht="12.75" customHeight="1" x14ac:dyDescent="0.25">
      <c r="A53" s="51"/>
      <c r="B53" s="45"/>
      <c r="C53" s="46" t="s">
        <v>36</v>
      </c>
      <c r="D53" s="103"/>
      <c r="E53" s="48"/>
      <c r="F53" s="48"/>
      <c r="G53" s="49"/>
      <c r="H53" s="49"/>
      <c r="M53" s="49"/>
    </row>
    <row r="54" spans="1:13" ht="15.75" customHeight="1" x14ac:dyDescent="0.25">
      <c r="A54" s="21" t="s">
        <v>37</v>
      </c>
      <c r="B54" s="390" t="s">
        <v>38</v>
      </c>
      <c r="C54" s="391"/>
      <c r="D54" s="392"/>
      <c r="E54" s="390" t="s">
        <v>39</v>
      </c>
      <c r="F54" s="392"/>
    </row>
    <row r="55" spans="1:13" x14ac:dyDescent="0.25">
      <c r="B55" s="393" t="s">
        <v>40</v>
      </c>
      <c r="C55" s="394"/>
      <c r="D55" s="395"/>
      <c r="E55" s="393" t="s">
        <v>34</v>
      </c>
      <c r="F55" s="395"/>
    </row>
    <row r="56" spans="1:13" x14ac:dyDescent="0.25">
      <c r="B56" s="393" t="s">
        <v>41</v>
      </c>
      <c r="C56" s="394"/>
      <c r="D56" s="395"/>
      <c r="E56" s="393" t="s">
        <v>35</v>
      </c>
      <c r="F56" s="395"/>
    </row>
    <row r="57" spans="1:13" x14ac:dyDescent="0.25">
      <c r="B57" s="393" t="s">
        <v>42</v>
      </c>
      <c r="C57" s="394"/>
      <c r="D57" s="395"/>
      <c r="E57" s="393" t="s">
        <v>36</v>
      </c>
      <c r="F57" s="395"/>
    </row>
    <row r="58" spans="1:13" x14ac:dyDescent="0.25">
      <c r="B58" s="44"/>
      <c r="C58" s="44"/>
      <c r="D58" s="44"/>
      <c r="E58" s="44"/>
      <c r="F58" s="44"/>
    </row>
    <row r="59" spans="1:13" x14ac:dyDescent="0.25">
      <c r="B59" s="44"/>
      <c r="C59" s="44"/>
      <c r="D59" s="44"/>
      <c r="E59" s="44"/>
      <c r="F59" s="44"/>
    </row>
    <row r="60" spans="1:13" x14ac:dyDescent="0.25">
      <c r="B60" s="44"/>
      <c r="C60" s="44"/>
      <c r="D60" s="44"/>
      <c r="E60" s="44"/>
      <c r="F60" s="44"/>
    </row>
    <row r="61" spans="1:13" x14ac:dyDescent="0.25">
      <c r="B61" s="44"/>
      <c r="C61" s="44"/>
      <c r="D61" s="44"/>
      <c r="E61" s="44"/>
      <c r="F61" s="44"/>
    </row>
    <row r="62" spans="1:13" x14ac:dyDescent="0.25">
      <c r="B62" s="44"/>
      <c r="C62" s="44"/>
      <c r="D62" s="44"/>
      <c r="E62" s="44"/>
      <c r="F62" s="44"/>
    </row>
    <row r="63" spans="1:13"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111"/>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110"/>
      <c r="F107" s="110"/>
    </row>
    <row r="110" spans="1:8" x14ac:dyDescent="0.25">
      <c r="B110" s="408">
        <f>'Input Menu'!B50</f>
        <v>0</v>
      </c>
      <c r="C110" s="408"/>
      <c r="D110" s="408"/>
      <c r="E110" s="408"/>
      <c r="F110" s="408"/>
    </row>
    <row r="111" spans="1:8" x14ac:dyDescent="0.25">
      <c r="B111" s="408" t="s">
        <v>66</v>
      </c>
      <c r="C111" s="408"/>
      <c r="D111" s="408"/>
      <c r="E111" s="408"/>
      <c r="F111" s="408"/>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topLeftCell="A96">
      <selection activeCell="F7" sqref="F7"/>
      <pageMargins left="0.7" right="0.7" top="0.75" bottom="0.75" header="0.3" footer="0.3"/>
      <pageSetup paperSize="5" scale="90" orientation="portrait" horizontalDpi="360" verticalDpi="360" r:id="rId1"/>
    </customSheetView>
  </customSheetViews>
  <mergeCells count="97">
    <mergeCell ref="B111:F111"/>
    <mergeCell ref="B6:D6"/>
    <mergeCell ref="B102:C102"/>
    <mergeCell ref="E102:F102"/>
    <mergeCell ref="B105:C105"/>
    <mergeCell ref="E105:F105"/>
    <mergeCell ref="B106:C106"/>
    <mergeCell ref="E106:F106"/>
    <mergeCell ref="B79:D79"/>
    <mergeCell ref="E79:F79"/>
    <mergeCell ref="B80:D80"/>
    <mergeCell ref="E80:F80"/>
    <mergeCell ref="B82:H85"/>
    <mergeCell ref="B101:C101"/>
    <mergeCell ref="E101:F101"/>
    <mergeCell ref="G69:H69"/>
    <mergeCell ref="A76:H76"/>
    <mergeCell ref="B77:D77"/>
    <mergeCell ref="E77:F77"/>
    <mergeCell ref="B110:F110"/>
    <mergeCell ref="B78:D78"/>
    <mergeCell ref="E78:F78"/>
    <mergeCell ref="A67:B67"/>
    <mergeCell ref="C67:D67"/>
    <mergeCell ref="E67:F67"/>
    <mergeCell ref="A69:F69"/>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8:H8"/>
    <mergeCell ref="B9:C9"/>
    <mergeCell ref="A11:A16"/>
    <mergeCell ref="E11:E16"/>
    <mergeCell ref="F11:F16"/>
    <mergeCell ref="G11:G16"/>
    <mergeCell ref="H11:H16"/>
    <mergeCell ref="A1:H1"/>
    <mergeCell ref="A2:H2"/>
    <mergeCell ref="A3:H3"/>
    <mergeCell ref="A5:H5"/>
    <mergeCell ref="F6:H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360" verticalDpi="36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7">
    <tabColor rgb="FFFF0000"/>
  </sheetPr>
  <dimension ref="A1:O112"/>
  <sheetViews>
    <sheetView showGridLines="0" view="pageBreakPreview" topLeftCell="A94" zoomScaleNormal="100" zoomScaleSheetLayoutView="100" workbookViewId="0">
      <selection activeCell="E7" sqref="E7"/>
    </sheetView>
  </sheetViews>
  <sheetFormatPr defaultRowHeight="15" x14ac:dyDescent="0.25"/>
  <cols>
    <col min="1" max="1" width="12.7109375" style="95" customWidth="1"/>
    <col min="2" max="2" width="17.28515625" style="98" customWidth="1"/>
    <col min="3" max="3" width="9.140625" style="36" customWidth="1"/>
    <col min="4" max="4" width="10.5703125" style="98"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3" max="13" width="3.28515625" customWidth="1"/>
    <col min="14" max="14" width="3.85546875" customWidth="1"/>
    <col min="15" max="16" width="3.7109375" customWidth="1"/>
  </cols>
  <sheetData>
    <row r="1" spans="1:11" x14ac:dyDescent="0.25">
      <c r="A1" s="402" t="str">
        <f>'Main Menu'!A1:F1</f>
        <v>Department of Education</v>
      </c>
      <c r="B1" s="402"/>
      <c r="C1" s="402"/>
      <c r="D1" s="402"/>
      <c r="E1" s="402"/>
      <c r="F1" s="402"/>
      <c r="G1" s="402"/>
      <c r="H1" s="402"/>
    </row>
    <row r="2" spans="1:11" x14ac:dyDescent="0.25">
      <c r="A2" s="402" t="str">
        <f>'Main Menu'!A2:F2</f>
        <v>Region X</v>
      </c>
      <c r="B2" s="402"/>
      <c r="C2" s="402"/>
      <c r="D2" s="402"/>
      <c r="E2" s="402"/>
      <c r="F2" s="402"/>
      <c r="G2" s="402"/>
      <c r="H2" s="402"/>
    </row>
    <row r="3" spans="1:11" ht="13.5" customHeight="1" x14ac:dyDescent="0.25">
      <c r="A3" s="410" t="str">
        <f>'Main Menu'!A3:F3</f>
        <v/>
      </c>
      <c r="B3" s="410"/>
      <c r="C3" s="410"/>
      <c r="D3" s="410"/>
      <c r="E3" s="410"/>
      <c r="F3" s="410"/>
      <c r="G3" s="410"/>
      <c r="H3" s="410"/>
    </row>
    <row r="4" spans="1:11" ht="9" customHeight="1" x14ac:dyDescent="0.25"/>
    <row r="5" spans="1:11" ht="16.5" customHeight="1" x14ac:dyDescent="0.25">
      <c r="A5" s="358" t="s">
        <v>0</v>
      </c>
      <c r="B5" s="358"/>
      <c r="C5" s="358"/>
      <c r="D5" s="358"/>
      <c r="E5" s="358"/>
      <c r="F5" s="358"/>
      <c r="G5" s="358"/>
      <c r="H5" s="358"/>
    </row>
    <row r="6" spans="1:11" ht="27.75" customHeight="1" x14ac:dyDescent="0.25">
      <c r="A6" s="95" t="s">
        <v>1</v>
      </c>
      <c r="B6" s="433">
        <f>'Main Menu'!G6</f>
        <v>0</v>
      </c>
      <c r="C6" s="433"/>
      <c r="D6" s="433"/>
      <c r="E6" s="18" t="s">
        <v>225</v>
      </c>
      <c r="F6" s="432" t="str">
        <f>'Main Menu'!B8</f>
        <v/>
      </c>
      <c r="G6" s="432"/>
      <c r="H6" s="432"/>
      <c r="K6">
        <f>B6</f>
        <v>0</v>
      </c>
    </row>
    <row r="7" spans="1:11" ht="3" customHeight="1" x14ac:dyDescent="0.25">
      <c r="B7" s="6"/>
      <c r="C7" s="37"/>
      <c r="D7" s="6"/>
      <c r="E7" s="15"/>
      <c r="F7" s="100"/>
      <c r="G7" s="100"/>
      <c r="H7" s="7"/>
    </row>
    <row r="8" spans="1:11" ht="18.75" customHeight="1" x14ac:dyDescent="0.25">
      <c r="A8" s="361" t="s">
        <v>31</v>
      </c>
      <c r="B8" s="361"/>
      <c r="C8" s="361"/>
      <c r="D8" s="361"/>
      <c r="E8" s="361"/>
      <c r="F8" s="361"/>
      <c r="G8" s="361"/>
      <c r="H8" s="361"/>
    </row>
    <row r="9" spans="1:11" s="2" customFormat="1" ht="27" customHeight="1" x14ac:dyDescent="0.25">
      <c r="A9" s="29" t="s">
        <v>2</v>
      </c>
      <c r="B9" s="362" t="s">
        <v>13</v>
      </c>
      <c r="C9" s="362"/>
      <c r="D9" s="96"/>
      <c r="E9" s="96" t="s">
        <v>14</v>
      </c>
      <c r="F9" s="96" t="s">
        <v>15</v>
      </c>
      <c r="G9" s="96" t="s">
        <v>15</v>
      </c>
      <c r="H9" s="31" t="s">
        <v>16</v>
      </c>
    </row>
    <row r="10" spans="1:11" s="2" customFormat="1" ht="2.25" customHeight="1" x14ac:dyDescent="0.25">
      <c r="A10" s="8"/>
      <c r="B10" s="9"/>
      <c r="C10" s="38"/>
      <c r="D10" s="9"/>
      <c r="E10" s="9"/>
      <c r="F10" s="14"/>
      <c r="G10" s="14"/>
      <c r="H10" s="19"/>
    </row>
    <row r="11" spans="1:11" ht="30" x14ac:dyDescent="0.25">
      <c r="A11" s="350" t="s">
        <v>3</v>
      </c>
      <c r="B11" s="32" t="s">
        <v>9</v>
      </c>
      <c r="C11" s="53" t="s">
        <v>10</v>
      </c>
      <c r="D11" s="54" t="s">
        <v>68</v>
      </c>
      <c r="E11" s="351"/>
      <c r="F11" s="352" t="e">
        <f>grd(C16)</f>
        <v>#VALUE!</v>
      </c>
      <c r="G11" s="355" t="e">
        <f>F11*0.45</f>
        <v>#VALUE!</v>
      </c>
      <c r="H11" s="355" t="e">
        <f>G11</f>
        <v>#VALUE!</v>
      </c>
    </row>
    <row r="12" spans="1:11" hidden="1" x14ac:dyDescent="0.25">
      <c r="A12" s="350"/>
      <c r="B12" s="11" t="str">
        <f>'Main Menu'!B14</f>
        <v>SY 2009-2010</v>
      </c>
      <c r="C12" s="39"/>
      <c r="D12" s="33">
        <f>'Main Menu'!D14</f>
        <v>990</v>
      </c>
      <c r="E12" s="351"/>
      <c r="F12" s="353"/>
      <c r="G12" s="356"/>
      <c r="H12" s="356"/>
    </row>
    <row r="13" spans="1:11" ht="18.75" customHeight="1" x14ac:dyDescent="0.25">
      <c r="A13" s="350"/>
      <c r="B13" s="11" t="str">
        <f>'Main Menu'!B15</f>
        <v/>
      </c>
      <c r="C13" s="40"/>
      <c r="D13" s="33" t="str">
        <f>'Main Menu'!D15</f>
        <v/>
      </c>
      <c r="E13" s="351"/>
      <c r="F13" s="353"/>
      <c r="G13" s="356"/>
      <c r="H13" s="356"/>
      <c r="K13" t="s">
        <v>17</v>
      </c>
    </row>
    <row r="14" spans="1:11" ht="20.25" customHeight="1" x14ac:dyDescent="0.25">
      <c r="A14" s="350"/>
      <c r="B14" s="11" t="str">
        <f>'Main Menu'!B16</f>
        <v/>
      </c>
      <c r="C14" s="40" t="e">
        <f>((D14-D13)/D13)*100</f>
        <v>#VALUE!</v>
      </c>
      <c r="D14" s="33" t="str">
        <f>'Main Menu'!D16</f>
        <v/>
      </c>
      <c r="E14" s="351"/>
      <c r="F14" s="353"/>
      <c r="G14" s="356"/>
      <c r="H14" s="356"/>
      <c r="K14" t="s">
        <v>18</v>
      </c>
    </row>
    <row r="15" spans="1:11" ht="19.5" customHeight="1" x14ac:dyDescent="0.25">
      <c r="A15" s="350"/>
      <c r="B15" s="11" t="str">
        <f>'Main Menu'!B17</f>
        <v/>
      </c>
      <c r="C15" s="40" t="e">
        <f>((D15-D14)/D14)*100</f>
        <v>#VALUE!</v>
      </c>
      <c r="D15" s="33" t="str">
        <f>'Main Menu'!D17</f>
        <v/>
      </c>
      <c r="E15" s="351"/>
      <c r="F15" s="353"/>
      <c r="G15" s="356"/>
      <c r="H15" s="356"/>
      <c r="K15" t="s">
        <v>19</v>
      </c>
    </row>
    <row r="16" spans="1:11" ht="32.25" customHeight="1" x14ac:dyDescent="0.25">
      <c r="A16" s="350"/>
      <c r="B16" s="97" t="s">
        <v>28</v>
      </c>
      <c r="C16" s="72" t="e">
        <f>AVERAGE(C14:C15)</f>
        <v>#VALUE!</v>
      </c>
      <c r="D16" s="13"/>
      <c r="E16" s="351"/>
      <c r="F16" s="354"/>
      <c r="G16" s="357"/>
      <c r="H16" s="357"/>
      <c r="I16" s="35"/>
      <c r="K16" t="s">
        <v>20</v>
      </c>
    </row>
    <row r="17" spans="1:14"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4" ht="15" hidden="1" customHeight="1" x14ac:dyDescent="0.25">
      <c r="A18" s="350"/>
      <c r="B18" s="11" t="str">
        <f>'Main Menu'!B20</f>
        <v>SY 2008-2009</v>
      </c>
      <c r="C18" s="39"/>
      <c r="D18" s="33">
        <f>'Main Menu'!D20</f>
        <v>0.02</v>
      </c>
      <c r="E18" s="364"/>
      <c r="F18" s="366"/>
      <c r="G18" s="367"/>
      <c r="H18" s="356"/>
      <c r="I18" s="43"/>
      <c r="J18" s="41"/>
    </row>
    <row r="19" spans="1:14" x14ac:dyDescent="0.25">
      <c r="A19" s="350"/>
      <c r="B19" s="11" t="str">
        <f>'Main Menu'!B21</f>
        <v/>
      </c>
      <c r="C19" s="40"/>
      <c r="D19" s="65" t="str">
        <f>'Main Menu'!D21</f>
        <v/>
      </c>
      <c r="E19" s="364"/>
      <c r="F19" s="366"/>
      <c r="G19" s="367"/>
      <c r="H19" s="356"/>
      <c r="I19" s="43"/>
      <c r="J19" s="40"/>
      <c r="K19" t="s">
        <v>22</v>
      </c>
    </row>
    <row r="20" spans="1:14" x14ac:dyDescent="0.25">
      <c r="A20" s="350"/>
      <c r="B20" s="11" t="str">
        <f>'Main Menu'!B22</f>
        <v/>
      </c>
      <c r="C20" s="40" t="e">
        <f>((D20-D19))</f>
        <v>#VALUE!</v>
      </c>
      <c r="D20" s="65" t="str">
        <f>'Main Menu'!D22</f>
        <v/>
      </c>
      <c r="E20" s="364"/>
      <c r="F20" s="366"/>
      <c r="G20" s="367"/>
      <c r="H20" s="356"/>
      <c r="I20" s="43"/>
      <c r="J20" s="40"/>
      <c r="K20" t="s">
        <v>23</v>
      </c>
    </row>
    <row r="21" spans="1:14" x14ac:dyDescent="0.25">
      <c r="A21" s="350"/>
      <c r="B21" s="11" t="str">
        <f>'Main Menu'!B23</f>
        <v/>
      </c>
      <c r="C21" s="40" t="e">
        <f>D21-D20</f>
        <v>#VALUE!</v>
      </c>
      <c r="D21" s="65" t="str">
        <f>'Main Menu'!D23</f>
        <v/>
      </c>
      <c r="E21" s="364"/>
      <c r="F21" s="366"/>
      <c r="G21" s="367"/>
      <c r="H21" s="356"/>
      <c r="I21" s="43"/>
      <c r="J21" s="40"/>
      <c r="K21" t="s">
        <v>24</v>
      </c>
    </row>
    <row r="22" spans="1:14" x14ac:dyDescent="0.25">
      <c r="A22" s="350"/>
      <c r="B22" s="97" t="s">
        <v>29</v>
      </c>
      <c r="C22" s="72" t="e">
        <f>(C20+C21)/2</f>
        <v>#VALUE!</v>
      </c>
      <c r="D22" s="66"/>
      <c r="E22" s="365"/>
      <c r="F22" s="366"/>
      <c r="G22" s="367"/>
      <c r="H22" s="356"/>
      <c r="I22" s="43"/>
      <c r="J22" s="41"/>
    </row>
    <row r="23" spans="1:14" ht="30" x14ac:dyDescent="0.25">
      <c r="A23" s="350"/>
      <c r="B23" s="32" t="s">
        <v>5</v>
      </c>
      <c r="C23" s="53" t="s">
        <v>10</v>
      </c>
      <c r="D23" s="53" t="s">
        <v>70</v>
      </c>
      <c r="E23" s="351"/>
      <c r="F23" s="352">
        <f>N28</f>
        <v>3</v>
      </c>
      <c r="G23" s="367">
        <f>F23*0.0833</f>
        <v>0.24990000000000001</v>
      </c>
      <c r="H23" s="356"/>
      <c r="K23" t="s">
        <v>25</v>
      </c>
    </row>
    <row r="24" spans="1:14" hidden="1" x14ac:dyDescent="0.25">
      <c r="A24" s="350"/>
      <c r="B24" s="11" t="str">
        <f>'Main Menu'!B26</f>
        <v>SY 2008-2009</v>
      </c>
      <c r="C24" s="39"/>
      <c r="D24" s="39">
        <f>'Main Menu'!D26</f>
        <v>65</v>
      </c>
      <c r="E24" s="351"/>
      <c r="F24" s="353"/>
      <c r="G24" s="367"/>
      <c r="H24" s="356"/>
    </row>
    <row r="25" spans="1:14" x14ac:dyDescent="0.25">
      <c r="A25" s="350"/>
      <c r="B25" s="11" t="str">
        <f>'Main Menu'!B27</f>
        <v/>
      </c>
      <c r="C25" s="40"/>
      <c r="D25" s="63" t="str">
        <f>'Main Menu'!D27</f>
        <v/>
      </c>
      <c r="E25" s="351"/>
      <c r="F25" s="353"/>
      <c r="G25" s="367"/>
      <c r="H25" s="356"/>
      <c r="K25" t="s">
        <v>26</v>
      </c>
      <c r="N25" t="str">
        <f>IF(D25&gt;=95,"3","0")</f>
        <v>3</v>
      </c>
    </row>
    <row r="26" spans="1:14" x14ac:dyDescent="0.25">
      <c r="A26" s="350"/>
      <c r="B26" s="11" t="str">
        <f>'Main Menu'!B28</f>
        <v/>
      </c>
      <c r="C26" s="40"/>
      <c r="D26" s="63" t="str">
        <f>'Main Menu'!D28</f>
        <v/>
      </c>
      <c r="E26" s="351"/>
      <c r="F26" s="353"/>
      <c r="G26" s="367"/>
      <c r="H26" s="356"/>
      <c r="K26" t="s">
        <v>27</v>
      </c>
      <c r="N26" t="str">
        <f>IF(D26&gt;=95,"3","0")</f>
        <v>3</v>
      </c>
    </row>
    <row r="27" spans="1:14" x14ac:dyDescent="0.25">
      <c r="A27" s="350"/>
      <c r="B27" s="11" t="str">
        <f>'Main Menu'!B29</f>
        <v/>
      </c>
      <c r="C27" s="40"/>
      <c r="D27" s="63" t="str">
        <f>'Main Menu'!D29</f>
        <v/>
      </c>
      <c r="E27" s="351"/>
      <c r="F27" s="353"/>
      <c r="G27" s="367"/>
      <c r="H27" s="356"/>
      <c r="N27" t="str">
        <f>IF(D27&gt;=95,"3","0")</f>
        <v>3</v>
      </c>
    </row>
    <row r="28" spans="1:14" x14ac:dyDescent="0.25">
      <c r="A28" s="350"/>
      <c r="B28" s="116" t="s">
        <v>28</v>
      </c>
      <c r="C28" s="117"/>
      <c r="D28" s="118"/>
      <c r="E28" s="351"/>
      <c r="F28" s="354"/>
      <c r="G28" s="367"/>
      <c r="H28" s="356"/>
      <c r="N28">
        <f>(N25+N26+N27)/3</f>
        <v>3</v>
      </c>
    </row>
    <row r="29" spans="1:14" ht="30" x14ac:dyDescent="0.25">
      <c r="A29" s="350"/>
      <c r="B29" s="32" t="s">
        <v>6</v>
      </c>
      <c r="C29" s="53" t="s">
        <v>10</v>
      </c>
      <c r="D29" s="53" t="s">
        <v>71</v>
      </c>
      <c r="E29" s="351"/>
      <c r="F29" s="352" t="str">
        <f>IF(C34&gt;=5,"1",IF(C34&gt;=7,"2",IF(C34&gt;=10,"3","0")))</f>
        <v>0</v>
      </c>
      <c r="G29" s="367">
        <f>F29*0.0834</f>
        <v>0</v>
      </c>
      <c r="H29" s="356"/>
    </row>
    <row r="30" spans="1:14" hidden="1" x14ac:dyDescent="0.25">
      <c r="A30" s="350"/>
      <c r="B30" s="11" t="str">
        <f>'Main Menu'!B32</f>
        <v>SY 2008-2009</v>
      </c>
      <c r="C30" s="39"/>
      <c r="D30" s="39">
        <f>'Main Menu'!D32</f>
        <v>58</v>
      </c>
      <c r="E30" s="351"/>
      <c r="F30" s="353"/>
      <c r="G30" s="367"/>
      <c r="H30" s="356"/>
    </row>
    <row r="31" spans="1:14" x14ac:dyDescent="0.25">
      <c r="A31" s="350"/>
      <c r="B31" s="11" t="str">
        <f>'Main Menu'!B33</f>
        <v/>
      </c>
      <c r="C31" s="40"/>
      <c r="D31" s="63">
        <f>'Main Menu'!D33</f>
        <v>95</v>
      </c>
      <c r="E31" s="351"/>
      <c r="F31" s="353"/>
      <c r="G31" s="367"/>
      <c r="H31" s="356"/>
    </row>
    <row r="32" spans="1:14" x14ac:dyDescent="0.25">
      <c r="A32" s="350"/>
      <c r="B32" s="11" t="str">
        <f>'Main Menu'!B34</f>
        <v/>
      </c>
      <c r="C32" s="40">
        <f>(D32-D31)/D31*100</f>
        <v>1.0526315789473684</v>
      </c>
      <c r="D32" s="63">
        <f>'Main Menu'!D34</f>
        <v>96</v>
      </c>
      <c r="E32" s="351"/>
      <c r="F32" s="353"/>
      <c r="G32" s="367"/>
      <c r="H32" s="356"/>
    </row>
    <row r="33" spans="1:8" x14ac:dyDescent="0.25">
      <c r="A33" s="350"/>
      <c r="B33" s="11" t="str">
        <f>'Main Menu'!B35</f>
        <v/>
      </c>
      <c r="C33" s="40">
        <f>(D33-D32)/D32*100</f>
        <v>-12.791666666666668</v>
      </c>
      <c r="D33" s="63">
        <f>'Main Menu'!D35</f>
        <v>83.72</v>
      </c>
      <c r="E33" s="351"/>
      <c r="F33" s="353"/>
      <c r="G33" s="367"/>
      <c r="H33" s="356"/>
    </row>
    <row r="34" spans="1:8" x14ac:dyDescent="0.25">
      <c r="A34" s="350"/>
      <c r="B34" s="97" t="s">
        <v>28</v>
      </c>
      <c r="C34" s="72">
        <f>(C32+C33)/2</f>
        <v>-5.8695175438596499</v>
      </c>
      <c r="D34" s="40"/>
      <c r="E34" s="351"/>
      <c r="F34" s="354"/>
      <c r="G34" s="367"/>
      <c r="H34" s="357"/>
    </row>
    <row r="35" spans="1:8" ht="36" customHeight="1" x14ac:dyDescent="0.25">
      <c r="A35" s="350" t="s">
        <v>8</v>
      </c>
      <c r="B35" s="32" t="s">
        <v>7</v>
      </c>
      <c r="C35" s="64" t="s">
        <v>10</v>
      </c>
      <c r="D35" s="64" t="s">
        <v>7</v>
      </c>
      <c r="E35" s="351"/>
      <c r="F35" s="352" t="e">
        <f>IF(C40&gt;=7,"3",IF(C40&gt;=5,"2",IF(C40&gt;=2,"1","0")))</f>
        <v>#VALUE!</v>
      </c>
      <c r="G35" s="355" t="e">
        <f>F35*0.3</f>
        <v>#VALUE!</v>
      </c>
      <c r="H35" s="355" t="e">
        <f>G35</f>
        <v>#VALUE!</v>
      </c>
    </row>
    <row r="36" spans="1:8" hidden="1" x14ac:dyDescent="0.25">
      <c r="A36" s="350"/>
      <c r="B36" s="11" t="str">
        <f>'Main Menu'!B38</f>
        <v>SY 2008-2009</v>
      </c>
      <c r="C36" s="63"/>
      <c r="D36" s="63">
        <f>'Main Menu'!D38</f>
        <v>56</v>
      </c>
      <c r="E36" s="351"/>
      <c r="F36" s="353"/>
      <c r="G36" s="356"/>
      <c r="H36" s="356"/>
    </row>
    <row r="37" spans="1:8" ht="25.5" customHeight="1" x14ac:dyDescent="0.25">
      <c r="A37" s="350"/>
      <c r="B37" s="11" t="str">
        <f>'Main Menu'!B39</f>
        <v/>
      </c>
      <c r="C37" s="40"/>
      <c r="D37" s="63" t="str">
        <f>'Main Menu'!D39</f>
        <v/>
      </c>
      <c r="E37" s="351"/>
      <c r="F37" s="353"/>
      <c r="G37" s="356"/>
      <c r="H37" s="356"/>
    </row>
    <row r="38" spans="1:8" ht="27.75" customHeight="1" x14ac:dyDescent="0.25">
      <c r="A38" s="350"/>
      <c r="B38" s="11" t="str">
        <f>'Main Menu'!B40</f>
        <v/>
      </c>
      <c r="C38" s="40" t="e">
        <f>((D38-D37)/D37)*100</f>
        <v>#VALUE!</v>
      </c>
      <c r="D38" s="63" t="str">
        <f>'Main Menu'!D40</f>
        <v/>
      </c>
      <c r="E38" s="351"/>
      <c r="F38" s="353"/>
      <c r="G38" s="356"/>
      <c r="H38" s="356"/>
    </row>
    <row r="39" spans="1:8" ht="25.5" customHeight="1" x14ac:dyDescent="0.25">
      <c r="A39" s="350"/>
      <c r="B39" s="11" t="str">
        <f>'Main Menu'!B41</f>
        <v/>
      </c>
      <c r="C39" s="40" t="e">
        <f>((D39-D38)/D38)*100</f>
        <v>#VALUE!</v>
      </c>
      <c r="D39" s="63" t="str">
        <f>'Main Menu'!D41</f>
        <v/>
      </c>
      <c r="E39" s="351"/>
      <c r="F39" s="353"/>
      <c r="G39" s="356"/>
      <c r="H39" s="356"/>
    </row>
    <row r="40" spans="1:8" ht="25.5" customHeight="1" x14ac:dyDescent="0.25">
      <c r="A40" s="350"/>
      <c r="B40" s="97" t="s">
        <v>28</v>
      </c>
      <c r="C40" s="72" t="e">
        <f>AVERAGE(C38:C39)</f>
        <v>#VALUE!</v>
      </c>
      <c r="D40" s="40"/>
      <c r="E40" s="351"/>
      <c r="F40" s="354"/>
      <c r="G40" s="357"/>
      <c r="H40" s="357"/>
    </row>
    <row r="41" spans="1:8" ht="13.5" customHeight="1" x14ac:dyDescent="0.25">
      <c r="A41" s="369" t="s">
        <v>32</v>
      </c>
      <c r="B41" s="370"/>
      <c r="C41" s="370"/>
      <c r="D41" s="370"/>
      <c r="E41" s="371"/>
      <c r="F41" s="25"/>
      <c r="G41" s="24"/>
      <c r="H41" s="23" t="e">
        <f>SUM(H11:H40)</f>
        <v>#VALUE!</v>
      </c>
    </row>
    <row r="42" spans="1:8" ht="8.25" customHeight="1" x14ac:dyDescent="0.25">
      <c r="A42" s="20"/>
      <c r="C42" s="42"/>
      <c r="D42" s="26"/>
    </row>
    <row r="43" spans="1:8" ht="13.5" customHeight="1" x14ac:dyDescent="0.25">
      <c r="A43" s="372" t="s">
        <v>43</v>
      </c>
      <c r="B43" s="372"/>
      <c r="C43" s="372"/>
      <c r="D43" s="372"/>
      <c r="E43" s="372"/>
      <c r="F43" s="372"/>
      <c r="G43" s="372"/>
      <c r="H43" s="372"/>
    </row>
    <row r="44" spans="1:8" ht="22.5" customHeight="1" x14ac:dyDescent="0.25">
      <c r="A44" s="373" t="s">
        <v>44</v>
      </c>
      <c r="B44" s="373"/>
      <c r="C44" s="373"/>
      <c r="D44" s="373"/>
      <c r="E44" s="373"/>
      <c r="F44" s="373"/>
      <c r="G44" s="373"/>
      <c r="H44" s="373"/>
    </row>
    <row r="45" spans="1:8" ht="26.25" customHeight="1" x14ac:dyDescent="0.25">
      <c r="A45" s="374" t="s">
        <v>45</v>
      </c>
      <c r="B45" s="374"/>
      <c r="C45" s="375" t="s">
        <v>51</v>
      </c>
      <c r="D45" s="376"/>
      <c r="E45" s="374" t="s">
        <v>52</v>
      </c>
      <c r="F45" s="374"/>
      <c r="G45" s="377" t="s">
        <v>16</v>
      </c>
      <c r="H45" s="378"/>
    </row>
    <row r="46" spans="1:8" x14ac:dyDescent="0.25">
      <c r="A46" s="379" t="s">
        <v>46</v>
      </c>
      <c r="B46" s="379"/>
      <c r="C46" s="380">
        <v>0.3</v>
      </c>
      <c r="D46" s="381"/>
      <c r="E46" s="382">
        <f>'Document Analysis, Obs. Discuss'!AP71</f>
        <v>0</v>
      </c>
      <c r="F46" s="366"/>
      <c r="G46" s="383">
        <f>E46*0.3</f>
        <v>0</v>
      </c>
      <c r="H46" s="384"/>
    </row>
    <row r="47" spans="1:8" x14ac:dyDescent="0.25">
      <c r="A47" s="379" t="s">
        <v>47</v>
      </c>
      <c r="B47" s="379"/>
      <c r="C47" s="380">
        <v>0.3</v>
      </c>
      <c r="D47" s="381"/>
      <c r="E47" s="382">
        <f>'Document Analysis, Obs. Discuss'!AP72</f>
        <v>0</v>
      </c>
      <c r="F47" s="366"/>
      <c r="G47" s="383">
        <f>E47*0.3</f>
        <v>0</v>
      </c>
      <c r="H47" s="384"/>
    </row>
    <row r="48" spans="1:8"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99"/>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98"/>
      <c r="F107" s="98"/>
    </row>
    <row r="110" spans="1:8" x14ac:dyDescent="0.25">
      <c r="B110" s="408">
        <f>'Input Menu'!B50</f>
        <v>0</v>
      </c>
      <c r="C110" s="408"/>
      <c r="D110" s="408"/>
      <c r="E110" s="408"/>
      <c r="F110" s="408"/>
    </row>
    <row r="111" spans="1:8" x14ac:dyDescent="0.25">
      <c r="B111" s="408" t="s">
        <v>66</v>
      </c>
      <c r="C111" s="408"/>
      <c r="D111" s="408"/>
      <c r="E111" s="408"/>
      <c r="F111" s="408"/>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howPageBreaks="1" showGridLines="0" printArea="1" hiddenRows="1" hiddenColumns="1" state="hidden" view="pageBreakPreview" topLeftCell="A94">
      <selection activeCell="E7" sqref="E7"/>
      <pageMargins left="0.7" right="0.7" top="0.75" bottom="0.75" header="0.3" footer="0.3"/>
      <pageSetup paperSize="5" scale="90" orientation="portrait" horizontalDpi="4294967293" verticalDpi="4294967293" r:id="rId1"/>
    </customSheetView>
  </customSheetViews>
  <mergeCells count="97">
    <mergeCell ref="A1:H1"/>
    <mergeCell ref="A2:H2"/>
    <mergeCell ref="A3:H3"/>
    <mergeCell ref="A5:H5"/>
    <mergeCell ref="F6:H6"/>
    <mergeCell ref="B6:D6"/>
    <mergeCell ref="A8:H8"/>
    <mergeCell ref="B9:C9"/>
    <mergeCell ref="A11:A16"/>
    <mergeCell ref="E11:E16"/>
    <mergeCell ref="F11:F16"/>
    <mergeCell ref="G11:G16"/>
    <mergeCell ref="H11:H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G67:H67"/>
    <mergeCell ref="A68:B68"/>
    <mergeCell ref="C68:D68"/>
    <mergeCell ref="E68:F68"/>
    <mergeCell ref="G68:H68"/>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B110:F110"/>
    <mergeCell ref="B111:F111"/>
    <mergeCell ref="B102:C102"/>
    <mergeCell ref="E102:F102"/>
    <mergeCell ref="B105:C105"/>
    <mergeCell ref="E105:F105"/>
    <mergeCell ref="B106:C106"/>
    <mergeCell ref="E106:F10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8">
    <tabColor rgb="FFFF0000"/>
  </sheetPr>
  <dimension ref="A1:P112"/>
  <sheetViews>
    <sheetView showGridLines="0" view="pageBreakPreview" topLeftCell="A96" zoomScale="110" zoomScaleNormal="100" zoomScaleSheetLayoutView="110" workbookViewId="0">
      <selection activeCell="F7" sqref="F7"/>
    </sheetView>
  </sheetViews>
  <sheetFormatPr defaultRowHeight="15" x14ac:dyDescent="0.25"/>
  <cols>
    <col min="1" max="1" width="12.7109375" style="109" customWidth="1"/>
    <col min="2" max="2" width="17.28515625" style="110" customWidth="1"/>
    <col min="3" max="3" width="9.140625" style="36" customWidth="1"/>
    <col min="4" max="4" width="10.5703125" style="110"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3" max="13" width="3.140625" customWidth="1"/>
    <col min="14" max="14" width="3" customWidth="1"/>
    <col min="15" max="15" width="3.7109375" customWidth="1"/>
    <col min="16" max="16" width="3.7109375" hidden="1" customWidth="1"/>
  </cols>
  <sheetData>
    <row r="1" spans="1:11" x14ac:dyDescent="0.25">
      <c r="A1" s="402" t="str">
        <f>'Main Menu'!A1:F1</f>
        <v>Department of Education</v>
      </c>
      <c r="B1" s="402"/>
      <c r="C1" s="402"/>
      <c r="D1" s="402"/>
      <c r="E1" s="402"/>
      <c r="F1" s="402"/>
      <c r="G1" s="402"/>
      <c r="H1" s="402"/>
    </row>
    <row r="2" spans="1:11" x14ac:dyDescent="0.25">
      <c r="A2" s="402" t="str">
        <f>'Main Menu'!A2:F2</f>
        <v>Region X</v>
      </c>
      <c r="B2" s="402"/>
      <c r="C2" s="402"/>
      <c r="D2" s="402"/>
      <c r="E2" s="402"/>
      <c r="F2" s="402"/>
      <c r="G2" s="402"/>
      <c r="H2" s="402"/>
    </row>
    <row r="3" spans="1:11" ht="13.5" customHeight="1" x14ac:dyDescent="0.25">
      <c r="A3" s="410" t="str">
        <f>'Main Menu'!A3:F3</f>
        <v/>
      </c>
      <c r="B3" s="410"/>
      <c r="C3" s="410"/>
      <c r="D3" s="410"/>
      <c r="E3" s="410"/>
      <c r="F3" s="410"/>
      <c r="G3" s="410"/>
      <c r="H3" s="410"/>
    </row>
    <row r="4" spans="1:11" ht="9" customHeight="1" x14ac:dyDescent="0.25"/>
    <row r="5" spans="1:11" ht="16.5" customHeight="1" x14ac:dyDescent="0.25">
      <c r="A5" s="358" t="s">
        <v>0</v>
      </c>
      <c r="B5" s="358"/>
      <c r="C5" s="358"/>
      <c r="D5" s="358"/>
      <c r="E5" s="358"/>
      <c r="F5" s="358"/>
      <c r="G5" s="358"/>
      <c r="H5" s="358"/>
    </row>
    <row r="6" spans="1:11" ht="27.75" customHeight="1" x14ac:dyDescent="0.25">
      <c r="A6" s="109" t="s">
        <v>1</v>
      </c>
      <c r="B6" s="433">
        <f>'Main Menu'!G6</f>
        <v>0</v>
      </c>
      <c r="C6" s="433"/>
      <c r="D6" s="433"/>
      <c r="E6" s="18" t="s">
        <v>225</v>
      </c>
      <c r="F6" s="432" t="str">
        <f>'Main Menu'!B8</f>
        <v/>
      </c>
      <c r="G6" s="432"/>
      <c r="H6" s="432"/>
      <c r="K6">
        <f>B6</f>
        <v>0</v>
      </c>
    </row>
    <row r="7" spans="1:11" ht="3" customHeight="1" x14ac:dyDescent="0.25">
      <c r="B7" s="6"/>
      <c r="C7" s="37"/>
      <c r="D7" s="6"/>
      <c r="E7" s="15"/>
      <c r="F7" s="114"/>
      <c r="G7" s="114"/>
      <c r="H7" s="7"/>
    </row>
    <row r="8" spans="1:11" ht="18.75" customHeight="1" x14ac:dyDescent="0.25">
      <c r="A8" s="361" t="s">
        <v>31</v>
      </c>
      <c r="B8" s="361"/>
      <c r="C8" s="361"/>
      <c r="D8" s="361"/>
      <c r="E8" s="361"/>
      <c r="F8" s="361"/>
      <c r="G8" s="361"/>
      <c r="H8" s="361"/>
    </row>
    <row r="9" spans="1:11" s="2" customFormat="1" ht="27" customHeight="1" x14ac:dyDescent="0.25">
      <c r="A9" s="29" t="s">
        <v>2</v>
      </c>
      <c r="B9" s="362" t="s">
        <v>13</v>
      </c>
      <c r="C9" s="362"/>
      <c r="D9" s="113"/>
      <c r="E9" s="113" t="s">
        <v>14</v>
      </c>
      <c r="F9" s="113" t="s">
        <v>15</v>
      </c>
      <c r="G9" s="113" t="s">
        <v>15</v>
      </c>
      <c r="H9" s="31" t="s">
        <v>16</v>
      </c>
    </row>
    <row r="10" spans="1:11" s="2" customFormat="1" ht="2.25" customHeight="1" x14ac:dyDescent="0.25">
      <c r="A10" s="8"/>
      <c r="B10" s="9"/>
      <c r="C10" s="38"/>
      <c r="D10" s="9"/>
      <c r="E10" s="9"/>
      <c r="F10" s="14"/>
      <c r="G10" s="14"/>
      <c r="H10" s="19"/>
    </row>
    <row r="11" spans="1:11" ht="30" x14ac:dyDescent="0.25">
      <c r="A11" s="350" t="s">
        <v>3</v>
      </c>
      <c r="B11" s="32" t="s">
        <v>9</v>
      </c>
      <c r="C11" s="53" t="s">
        <v>10</v>
      </c>
      <c r="D11" s="54" t="s">
        <v>68</v>
      </c>
      <c r="E11" s="351"/>
      <c r="F11" s="352" t="e">
        <f>grd(C16)</f>
        <v>#VALUE!</v>
      </c>
      <c r="G11" s="355" t="e">
        <f>F11*0.45</f>
        <v>#VALUE!</v>
      </c>
      <c r="H11" s="355" t="e">
        <f>G11</f>
        <v>#VALUE!</v>
      </c>
    </row>
    <row r="12" spans="1:11" hidden="1" x14ac:dyDescent="0.25">
      <c r="A12" s="350"/>
      <c r="B12" s="11" t="str">
        <f>'Main Menu'!B14</f>
        <v>SY 2009-2010</v>
      </c>
      <c r="C12" s="39"/>
      <c r="D12" s="33">
        <f>'Main Menu'!D14</f>
        <v>990</v>
      </c>
      <c r="E12" s="351"/>
      <c r="F12" s="353"/>
      <c r="G12" s="356"/>
      <c r="H12" s="356"/>
    </row>
    <row r="13" spans="1:11" ht="18.75" customHeight="1" x14ac:dyDescent="0.25">
      <c r="A13" s="350"/>
      <c r="B13" s="11" t="str">
        <f>'Main Menu'!B15</f>
        <v/>
      </c>
      <c r="C13" s="40"/>
      <c r="D13" s="33" t="str">
        <f>'Main Menu'!D15</f>
        <v/>
      </c>
      <c r="E13" s="351"/>
      <c r="F13" s="353"/>
      <c r="G13" s="356"/>
      <c r="H13" s="356"/>
      <c r="K13" t="s">
        <v>17</v>
      </c>
    </row>
    <row r="14" spans="1:11" ht="20.25" customHeight="1" x14ac:dyDescent="0.25">
      <c r="A14" s="350"/>
      <c r="B14" s="11" t="str">
        <f>'Main Menu'!B16</f>
        <v/>
      </c>
      <c r="C14" s="40" t="e">
        <f>((D14-D13)/D13)*100</f>
        <v>#VALUE!</v>
      </c>
      <c r="D14" s="33" t="str">
        <f>'Main Menu'!D16</f>
        <v/>
      </c>
      <c r="E14" s="351"/>
      <c r="F14" s="353"/>
      <c r="G14" s="356"/>
      <c r="H14" s="356"/>
      <c r="K14" t="s">
        <v>18</v>
      </c>
    </row>
    <row r="15" spans="1:11" ht="19.5" customHeight="1" x14ac:dyDescent="0.25">
      <c r="A15" s="350"/>
      <c r="B15" s="11" t="str">
        <f>'Main Menu'!B17</f>
        <v/>
      </c>
      <c r="C15" s="40" t="e">
        <f>((D15-D14)/D14)*100</f>
        <v>#VALUE!</v>
      </c>
      <c r="D15" s="33" t="str">
        <f>'Main Menu'!D17</f>
        <v/>
      </c>
      <c r="E15" s="351"/>
      <c r="F15" s="353"/>
      <c r="G15" s="356"/>
      <c r="H15" s="356"/>
      <c r="K15" t="s">
        <v>19</v>
      </c>
    </row>
    <row r="16" spans="1:11" ht="32.25" customHeight="1" x14ac:dyDescent="0.25">
      <c r="A16" s="350"/>
      <c r="B16" s="112" t="s">
        <v>28</v>
      </c>
      <c r="C16" s="72" t="e">
        <f>AVERAGE(C14:C15)</f>
        <v>#VALUE!</v>
      </c>
      <c r="D16" s="13"/>
      <c r="E16" s="351"/>
      <c r="F16" s="354"/>
      <c r="G16" s="357"/>
      <c r="H16" s="357"/>
      <c r="I16" s="35"/>
      <c r="K16" t="s">
        <v>20</v>
      </c>
    </row>
    <row r="17" spans="1:14"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4" ht="15" hidden="1" customHeight="1" x14ac:dyDescent="0.25">
      <c r="A18" s="350"/>
      <c r="B18" s="11" t="str">
        <f>'Main Menu'!B20</f>
        <v>SY 2008-2009</v>
      </c>
      <c r="C18" s="39"/>
      <c r="D18" s="33">
        <f>'Main Menu'!D20</f>
        <v>0.02</v>
      </c>
      <c r="E18" s="364"/>
      <c r="F18" s="366"/>
      <c r="G18" s="367"/>
      <c r="H18" s="356"/>
      <c r="I18" s="43"/>
      <c r="J18" s="41"/>
    </row>
    <row r="19" spans="1:14" x14ac:dyDescent="0.25">
      <c r="A19" s="350"/>
      <c r="B19" s="11" t="str">
        <f>'Main Menu'!B21</f>
        <v/>
      </c>
      <c r="C19" s="40"/>
      <c r="D19" s="65" t="str">
        <f>'Main Menu'!D21</f>
        <v/>
      </c>
      <c r="E19" s="364"/>
      <c r="F19" s="366"/>
      <c r="G19" s="367"/>
      <c r="H19" s="356"/>
      <c r="I19" s="43"/>
      <c r="J19" s="40"/>
      <c r="K19" t="s">
        <v>22</v>
      </c>
    </row>
    <row r="20" spans="1:14" x14ac:dyDescent="0.25">
      <c r="A20" s="350"/>
      <c r="B20" s="11" t="str">
        <f>'Main Menu'!B22</f>
        <v/>
      </c>
      <c r="C20" s="40" t="e">
        <f>((D20-D19))</f>
        <v>#VALUE!</v>
      </c>
      <c r="D20" s="65" t="str">
        <f>'Main Menu'!D22</f>
        <v/>
      </c>
      <c r="E20" s="364"/>
      <c r="F20" s="366"/>
      <c r="G20" s="367"/>
      <c r="H20" s="356"/>
      <c r="I20" s="43"/>
      <c r="J20" s="40"/>
      <c r="K20" t="s">
        <v>23</v>
      </c>
    </row>
    <row r="21" spans="1:14" x14ac:dyDescent="0.25">
      <c r="A21" s="350"/>
      <c r="B21" s="11" t="str">
        <f>'Main Menu'!B23</f>
        <v/>
      </c>
      <c r="C21" s="40" t="e">
        <f>D21-D20</f>
        <v>#VALUE!</v>
      </c>
      <c r="D21" s="65" t="str">
        <f>'Main Menu'!D23</f>
        <v/>
      </c>
      <c r="E21" s="364"/>
      <c r="F21" s="366"/>
      <c r="G21" s="367"/>
      <c r="H21" s="356"/>
      <c r="I21" s="43"/>
      <c r="J21" s="40"/>
      <c r="K21" t="s">
        <v>24</v>
      </c>
    </row>
    <row r="22" spans="1:14" x14ac:dyDescent="0.25">
      <c r="A22" s="350"/>
      <c r="B22" s="112" t="s">
        <v>29</v>
      </c>
      <c r="C22" s="72" t="e">
        <f>(C20+C21)/2</f>
        <v>#VALUE!</v>
      </c>
      <c r="D22" s="66"/>
      <c r="E22" s="365"/>
      <c r="F22" s="366"/>
      <c r="G22" s="367"/>
      <c r="H22" s="356"/>
      <c r="I22" s="43"/>
      <c r="J22" s="41"/>
    </row>
    <row r="23" spans="1:14" ht="30" x14ac:dyDescent="0.25">
      <c r="A23" s="350"/>
      <c r="B23" s="32" t="s">
        <v>5</v>
      </c>
      <c r="C23" s="53" t="s">
        <v>10</v>
      </c>
      <c r="D23" s="53" t="s">
        <v>70</v>
      </c>
      <c r="E23" s="351"/>
      <c r="F23" s="352">
        <f>N28</f>
        <v>3</v>
      </c>
      <c r="G23" s="367">
        <f>F23*0.0833</f>
        <v>0.24990000000000001</v>
      </c>
      <c r="H23" s="356"/>
      <c r="K23" t="s">
        <v>25</v>
      </c>
    </row>
    <row r="24" spans="1:14" hidden="1" x14ac:dyDescent="0.25">
      <c r="A24" s="350"/>
      <c r="B24" s="11" t="str">
        <f>'Main Menu'!B26</f>
        <v>SY 2008-2009</v>
      </c>
      <c r="C24" s="39"/>
      <c r="D24" s="39">
        <f>'Main Menu'!D26</f>
        <v>65</v>
      </c>
      <c r="E24" s="351"/>
      <c r="F24" s="353"/>
      <c r="G24" s="367"/>
      <c r="H24" s="356"/>
    </row>
    <row r="25" spans="1:14" x14ac:dyDescent="0.25">
      <c r="A25" s="350"/>
      <c r="B25" s="11" t="str">
        <f>'Main Menu'!B27</f>
        <v/>
      </c>
      <c r="C25" s="40"/>
      <c r="D25" s="63" t="str">
        <f>'Main Menu'!D27</f>
        <v/>
      </c>
      <c r="E25" s="351"/>
      <c r="F25" s="353"/>
      <c r="G25" s="367"/>
      <c r="H25" s="356"/>
      <c r="K25" t="s">
        <v>26</v>
      </c>
      <c r="N25" t="str">
        <f>IF(D25&gt;=95,"3","0")</f>
        <v>3</v>
      </c>
    </row>
    <row r="26" spans="1:14" x14ac:dyDescent="0.25">
      <c r="A26" s="350"/>
      <c r="B26" s="11" t="str">
        <f>'Main Menu'!B28</f>
        <v/>
      </c>
      <c r="C26" s="40"/>
      <c r="D26" s="63" t="str">
        <f>'Main Menu'!D28</f>
        <v/>
      </c>
      <c r="E26" s="351"/>
      <c r="F26" s="353"/>
      <c r="G26" s="367"/>
      <c r="H26" s="356"/>
      <c r="K26" t="s">
        <v>27</v>
      </c>
      <c r="N26" t="str">
        <f>IF(D26&gt;=95,"3","0")</f>
        <v>3</v>
      </c>
    </row>
    <row r="27" spans="1:14" x14ac:dyDescent="0.25">
      <c r="A27" s="350"/>
      <c r="B27" s="11" t="str">
        <f>'Main Menu'!B29</f>
        <v/>
      </c>
      <c r="C27" s="40"/>
      <c r="D27" s="63" t="str">
        <f>'Main Menu'!D29</f>
        <v/>
      </c>
      <c r="E27" s="351"/>
      <c r="F27" s="353"/>
      <c r="G27" s="367"/>
      <c r="H27" s="356"/>
      <c r="N27" t="str">
        <f>IF(D27&gt;=95,"3","0")</f>
        <v>3</v>
      </c>
    </row>
    <row r="28" spans="1:14" x14ac:dyDescent="0.25">
      <c r="A28" s="350"/>
      <c r="B28" s="116" t="s">
        <v>28</v>
      </c>
      <c r="C28" s="117"/>
      <c r="D28" s="118"/>
      <c r="E28" s="351"/>
      <c r="F28" s="354"/>
      <c r="G28" s="367"/>
      <c r="H28" s="356"/>
      <c r="N28">
        <f>(N25+N26+N27)/3</f>
        <v>3</v>
      </c>
    </row>
    <row r="29" spans="1:14" ht="30" x14ac:dyDescent="0.25">
      <c r="A29" s="350"/>
      <c r="B29" s="32" t="s">
        <v>6</v>
      </c>
      <c r="C29" s="53" t="s">
        <v>10</v>
      </c>
      <c r="D29" s="53" t="s">
        <v>71</v>
      </c>
      <c r="E29" s="351"/>
      <c r="F29" s="352" t="str">
        <f>IF(C34&gt;=5,"1",IF(C34&gt;=7,"2",IF(C34&gt;=10,"3","0")))</f>
        <v>0</v>
      </c>
      <c r="G29" s="367">
        <f>F29*0.0834</f>
        <v>0</v>
      </c>
      <c r="H29" s="356"/>
    </row>
    <row r="30" spans="1:14" hidden="1" x14ac:dyDescent="0.25">
      <c r="A30" s="350"/>
      <c r="B30" s="11" t="str">
        <f>'Main Menu'!B32</f>
        <v>SY 2008-2009</v>
      </c>
      <c r="C30" s="39"/>
      <c r="D30" s="39">
        <f>'Main Menu'!D32</f>
        <v>58</v>
      </c>
      <c r="E30" s="351"/>
      <c r="F30" s="353"/>
      <c r="G30" s="367"/>
      <c r="H30" s="356"/>
    </row>
    <row r="31" spans="1:14" x14ac:dyDescent="0.25">
      <c r="A31" s="350"/>
      <c r="B31" s="11" t="str">
        <f>'Main Menu'!B33</f>
        <v/>
      </c>
      <c r="C31" s="40"/>
      <c r="D31" s="63">
        <f>'Main Menu'!D33</f>
        <v>95</v>
      </c>
      <c r="E31" s="351"/>
      <c r="F31" s="353"/>
      <c r="G31" s="367"/>
      <c r="H31" s="356"/>
    </row>
    <row r="32" spans="1:14" x14ac:dyDescent="0.25">
      <c r="A32" s="350"/>
      <c r="B32" s="11" t="str">
        <f>'Main Menu'!B34</f>
        <v/>
      </c>
      <c r="C32" s="40">
        <f>(D32-D31)/D31*100</f>
        <v>1.0526315789473684</v>
      </c>
      <c r="D32" s="63">
        <f>'Main Menu'!D34</f>
        <v>96</v>
      </c>
      <c r="E32" s="351"/>
      <c r="F32" s="353"/>
      <c r="G32" s="367"/>
      <c r="H32" s="356"/>
    </row>
    <row r="33" spans="1:16" x14ac:dyDescent="0.25">
      <c r="A33" s="350"/>
      <c r="B33" s="11" t="str">
        <f>'Main Menu'!B35</f>
        <v/>
      </c>
      <c r="C33" s="40">
        <f>(D33-D32)/D32*100</f>
        <v>-12.791666666666668</v>
      </c>
      <c r="D33" s="63">
        <f>'Main Menu'!D35</f>
        <v>83.72</v>
      </c>
      <c r="E33" s="351"/>
      <c r="F33" s="353"/>
      <c r="G33" s="367"/>
      <c r="H33" s="356"/>
    </row>
    <row r="34" spans="1:16" x14ac:dyDescent="0.25">
      <c r="A34" s="350"/>
      <c r="B34" s="112" t="s">
        <v>28</v>
      </c>
      <c r="C34" s="72">
        <f>(C32+C33)/2</f>
        <v>-5.8695175438596499</v>
      </c>
      <c r="D34" s="40"/>
      <c r="E34" s="351"/>
      <c r="F34" s="354"/>
      <c r="G34" s="367"/>
      <c r="H34" s="357"/>
    </row>
    <row r="35" spans="1:16" ht="36" customHeight="1" x14ac:dyDescent="0.25">
      <c r="A35" s="350" t="s">
        <v>8</v>
      </c>
      <c r="B35" s="32" t="s">
        <v>7</v>
      </c>
      <c r="C35" s="64" t="s">
        <v>10</v>
      </c>
      <c r="D35" s="64" t="s">
        <v>7</v>
      </c>
      <c r="E35" s="351"/>
      <c r="F35" s="352">
        <f>P40</f>
        <v>3</v>
      </c>
      <c r="G35" s="355">
        <f>F35*0.3</f>
        <v>0.89999999999999991</v>
      </c>
      <c r="H35" s="355">
        <f>G35</f>
        <v>0.89999999999999991</v>
      </c>
    </row>
    <row r="36" spans="1:16" hidden="1" x14ac:dyDescent="0.25">
      <c r="A36" s="350"/>
      <c r="B36" s="11" t="str">
        <f>'Main Menu'!B38</f>
        <v>SY 2008-2009</v>
      </c>
      <c r="C36" s="63"/>
      <c r="D36" s="63">
        <f>'Main Menu'!D38</f>
        <v>56</v>
      </c>
      <c r="E36" s="351"/>
      <c r="F36" s="353"/>
      <c r="G36" s="356"/>
      <c r="H36" s="356"/>
    </row>
    <row r="37" spans="1:16" ht="25.5" customHeight="1" x14ac:dyDescent="0.25">
      <c r="A37" s="350"/>
      <c r="B37" s="11" t="str">
        <f>'Main Menu'!B39</f>
        <v/>
      </c>
      <c r="C37" s="40"/>
      <c r="D37" s="63" t="str">
        <f>'Main Menu'!D39</f>
        <v/>
      </c>
      <c r="E37" s="351"/>
      <c r="F37" s="353"/>
      <c r="G37" s="356"/>
      <c r="H37" s="356"/>
      <c r="P37" t="str">
        <f>IF(D37&gt;=75,"3","0")</f>
        <v>3</v>
      </c>
    </row>
    <row r="38" spans="1:16" ht="27.75" customHeight="1" x14ac:dyDescent="0.25">
      <c r="A38" s="350"/>
      <c r="B38" s="11" t="str">
        <f>'Main Menu'!B40</f>
        <v/>
      </c>
      <c r="C38" s="40"/>
      <c r="D38" s="63" t="str">
        <f>'Main Menu'!D40</f>
        <v/>
      </c>
      <c r="E38" s="351"/>
      <c r="F38" s="353"/>
      <c r="G38" s="356"/>
      <c r="H38" s="356"/>
      <c r="P38" t="str">
        <f>IF(D38&gt;=75,"3","0")</f>
        <v>3</v>
      </c>
    </row>
    <row r="39" spans="1:16" ht="25.5" customHeight="1" x14ac:dyDescent="0.25">
      <c r="A39" s="350"/>
      <c r="B39" s="11" t="str">
        <f>'Main Menu'!B41</f>
        <v/>
      </c>
      <c r="C39" s="40"/>
      <c r="D39" s="63" t="str">
        <f>'Main Menu'!D41</f>
        <v/>
      </c>
      <c r="E39" s="351"/>
      <c r="F39" s="353"/>
      <c r="G39" s="356"/>
      <c r="H39" s="356"/>
      <c r="P39" t="str">
        <f>IF(D39&gt;=75,"3","0")</f>
        <v>3</v>
      </c>
    </row>
    <row r="40" spans="1:16" ht="25.5" customHeight="1" x14ac:dyDescent="0.25">
      <c r="A40" s="350"/>
      <c r="B40" s="116" t="s">
        <v>28</v>
      </c>
      <c r="C40" s="117"/>
      <c r="D40" s="118"/>
      <c r="E40" s="351"/>
      <c r="F40" s="354"/>
      <c r="G40" s="357"/>
      <c r="H40" s="357"/>
      <c r="P40">
        <f>(P37+P38+P39)/3</f>
        <v>3</v>
      </c>
    </row>
    <row r="41" spans="1:16" ht="13.5" customHeight="1" x14ac:dyDescent="0.25">
      <c r="A41" s="369" t="s">
        <v>32</v>
      </c>
      <c r="B41" s="370"/>
      <c r="C41" s="370"/>
      <c r="D41" s="370"/>
      <c r="E41" s="371"/>
      <c r="F41" s="25"/>
      <c r="G41" s="24"/>
      <c r="H41" s="23" t="e">
        <f>SUM(H11:H40)</f>
        <v>#VALUE!</v>
      </c>
    </row>
    <row r="42" spans="1:16" ht="8.25" customHeight="1" x14ac:dyDescent="0.25">
      <c r="A42" s="20"/>
      <c r="C42" s="42"/>
      <c r="D42" s="26"/>
    </row>
    <row r="43" spans="1:16" ht="13.5" customHeight="1" x14ac:dyDescent="0.25">
      <c r="A43" s="372" t="s">
        <v>43</v>
      </c>
      <c r="B43" s="372"/>
      <c r="C43" s="372"/>
      <c r="D43" s="372"/>
      <c r="E43" s="372"/>
      <c r="F43" s="372"/>
      <c r="G43" s="372"/>
      <c r="H43" s="372"/>
    </row>
    <row r="44" spans="1:16" ht="22.5" customHeight="1" x14ac:dyDescent="0.25">
      <c r="A44" s="373" t="s">
        <v>44</v>
      </c>
      <c r="B44" s="373"/>
      <c r="C44" s="373"/>
      <c r="D44" s="373"/>
      <c r="E44" s="373"/>
      <c r="F44" s="373"/>
      <c r="G44" s="373"/>
      <c r="H44" s="373"/>
    </row>
    <row r="45" spans="1:16" ht="26.25" customHeight="1" x14ac:dyDescent="0.25">
      <c r="A45" s="374" t="s">
        <v>45</v>
      </c>
      <c r="B45" s="374"/>
      <c r="C45" s="375" t="s">
        <v>51</v>
      </c>
      <c r="D45" s="376"/>
      <c r="E45" s="374" t="s">
        <v>52</v>
      </c>
      <c r="F45" s="374"/>
      <c r="G45" s="377" t="s">
        <v>16</v>
      </c>
      <c r="H45" s="378"/>
    </row>
    <row r="46" spans="1:16" x14ac:dyDescent="0.25">
      <c r="A46" s="379" t="s">
        <v>46</v>
      </c>
      <c r="B46" s="379"/>
      <c r="C46" s="380">
        <v>0.3</v>
      </c>
      <c r="D46" s="381"/>
      <c r="E46" s="382">
        <f>'Document Analysis, Obs. Discuss'!AP71</f>
        <v>0</v>
      </c>
      <c r="F46" s="366"/>
      <c r="G46" s="383">
        <f>E46*0.3</f>
        <v>0</v>
      </c>
      <c r="H46" s="384"/>
    </row>
    <row r="47" spans="1:16" x14ac:dyDescent="0.25">
      <c r="A47" s="379" t="s">
        <v>47</v>
      </c>
      <c r="B47" s="379"/>
      <c r="C47" s="380">
        <v>0.3</v>
      </c>
      <c r="D47" s="381"/>
      <c r="E47" s="382">
        <f>'Document Analysis, Obs. Discuss'!AP72</f>
        <v>0</v>
      </c>
      <c r="F47" s="366"/>
      <c r="G47" s="383">
        <f>E47*0.3</f>
        <v>0</v>
      </c>
      <c r="H47" s="384"/>
    </row>
    <row r="48" spans="1:16"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103"/>
      <c r="E51" s="48"/>
      <c r="F51" s="48"/>
      <c r="G51" s="49"/>
      <c r="H51" s="49"/>
    </row>
    <row r="52" spans="1:8" s="50" customFormat="1" ht="12.75" customHeight="1" x14ac:dyDescent="0.25">
      <c r="A52" s="51"/>
      <c r="B52" s="45"/>
      <c r="C52" s="46" t="s">
        <v>35</v>
      </c>
      <c r="D52" s="103"/>
      <c r="E52" s="48"/>
      <c r="F52" s="48"/>
      <c r="G52" s="49"/>
      <c r="H52" s="49"/>
    </row>
    <row r="53" spans="1:8" s="50" customFormat="1" ht="12.75" customHeight="1" x14ac:dyDescent="0.25">
      <c r="A53" s="51"/>
      <c r="B53" s="45"/>
      <c r="C53" s="46" t="s">
        <v>36</v>
      </c>
      <c r="D53" s="103"/>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111"/>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110"/>
      <c r="F107" s="110"/>
    </row>
    <row r="110" spans="1:8" x14ac:dyDescent="0.25">
      <c r="B110" s="408">
        <f>'Input Menu'!B50</f>
        <v>0</v>
      </c>
      <c r="C110" s="408"/>
      <c r="D110" s="408"/>
      <c r="E110" s="408"/>
      <c r="F110" s="408"/>
    </row>
    <row r="111" spans="1:8" x14ac:dyDescent="0.25">
      <c r="B111" s="408" t="s">
        <v>66</v>
      </c>
      <c r="C111" s="408"/>
      <c r="D111" s="408"/>
      <c r="E111" s="408"/>
      <c r="F111" s="408"/>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topLeftCell="A96">
      <selection activeCell="F7" sqref="F7"/>
      <pageMargins left="0.7" right="0.7" top="0.75" bottom="0.75" header="0.3" footer="0.3"/>
      <pageSetup paperSize="5" scale="90" orientation="portrait" horizontalDpi="360" verticalDpi="360" r:id="rId1"/>
    </customSheetView>
  </customSheetViews>
  <mergeCells count="97">
    <mergeCell ref="B111:F111"/>
    <mergeCell ref="B6:D6"/>
    <mergeCell ref="B102:C102"/>
    <mergeCell ref="E102:F102"/>
    <mergeCell ref="B105:C105"/>
    <mergeCell ref="E105:F105"/>
    <mergeCell ref="B106:C106"/>
    <mergeCell ref="E106:F106"/>
    <mergeCell ref="B79:D79"/>
    <mergeCell ref="E79:F79"/>
    <mergeCell ref="B80:D80"/>
    <mergeCell ref="E80:F80"/>
    <mergeCell ref="B82:H85"/>
    <mergeCell ref="B101:C101"/>
    <mergeCell ref="E101:F101"/>
    <mergeCell ref="G69:H69"/>
    <mergeCell ref="A76:H76"/>
    <mergeCell ref="B77:D77"/>
    <mergeCell ref="E77:F77"/>
    <mergeCell ref="B110:F110"/>
    <mergeCell ref="B78:D78"/>
    <mergeCell ref="E78:F78"/>
    <mergeCell ref="A67:B67"/>
    <mergeCell ref="C67:D67"/>
    <mergeCell ref="E67:F67"/>
    <mergeCell ref="A69:F69"/>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8:H8"/>
    <mergeCell ref="B9:C9"/>
    <mergeCell ref="A11:A16"/>
    <mergeCell ref="E11:E16"/>
    <mergeCell ref="F11:F16"/>
    <mergeCell ref="G11:G16"/>
    <mergeCell ref="H11:H16"/>
    <mergeCell ref="A1:H1"/>
    <mergeCell ref="A2:H2"/>
    <mergeCell ref="A3:H3"/>
    <mergeCell ref="A5:H5"/>
    <mergeCell ref="F6:H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360" verticalDpi="36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9">
    <tabColor rgb="FFFF0000"/>
  </sheetPr>
  <dimension ref="A1:R112"/>
  <sheetViews>
    <sheetView showGridLines="0" view="pageBreakPreview" topLeftCell="A96" zoomScale="110" zoomScaleNormal="100" zoomScaleSheetLayoutView="110" workbookViewId="0">
      <selection activeCell="F7" sqref="F7"/>
    </sheetView>
  </sheetViews>
  <sheetFormatPr defaultRowHeight="15" x14ac:dyDescent="0.25"/>
  <cols>
    <col min="1" max="1" width="12.7109375" style="109" customWidth="1"/>
    <col min="2" max="2" width="17.28515625" style="110" customWidth="1"/>
    <col min="3" max="3" width="9.140625" style="36" customWidth="1"/>
    <col min="4" max="4" width="10.5703125" style="110"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3" max="13" width="2.5703125" customWidth="1"/>
    <col min="14" max="14" width="2.85546875" customWidth="1"/>
    <col min="15" max="15" width="3.7109375" customWidth="1"/>
    <col min="16" max="16" width="3.7109375" hidden="1" customWidth="1"/>
    <col min="17" max="17" width="9" customWidth="1"/>
    <col min="18" max="18" width="9.140625" hidden="1" customWidth="1"/>
  </cols>
  <sheetData>
    <row r="1" spans="1:11" x14ac:dyDescent="0.25">
      <c r="A1" s="402" t="str">
        <f>'Main Menu'!A1:F1</f>
        <v>Department of Education</v>
      </c>
      <c r="B1" s="402"/>
      <c r="C1" s="402"/>
      <c r="D1" s="402"/>
      <c r="E1" s="402"/>
      <c r="F1" s="402"/>
      <c r="G1" s="402"/>
      <c r="H1" s="402"/>
    </row>
    <row r="2" spans="1:11" x14ac:dyDescent="0.25">
      <c r="A2" s="402" t="str">
        <f>'Main Menu'!A2:F2</f>
        <v>Region X</v>
      </c>
      <c r="B2" s="402"/>
      <c r="C2" s="402"/>
      <c r="D2" s="402"/>
      <c r="E2" s="402"/>
      <c r="F2" s="402"/>
      <c r="G2" s="402"/>
      <c r="H2" s="402"/>
    </row>
    <row r="3" spans="1:11" ht="13.5" customHeight="1" x14ac:dyDescent="0.25">
      <c r="A3" s="410" t="str">
        <f>'Main Menu'!A3:F3</f>
        <v/>
      </c>
      <c r="B3" s="410"/>
      <c r="C3" s="410"/>
      <c r="D3" s="410"/>
      <c r="E3" s="410"/>
      <c r="F3" s="410"/>
      <c r="G3" s="410"/>
      <c r="H3" s="410"/>
    </row>
    <row r="4" spans="1:11" ht="9" customHeight="1" x14ac:dyDescent="0.25"/>
    <row r="5" spans="1:11" ht="16.5" customHeight="1" x14ac:dyDescent="0.25">
      <c r="A5" s="358" t="s">
        <v>0</v>
      </c>
      <c r="B5" s="358"/>
      <c r="C5" s="358"/>
      <c r="D5" s="358"/>
      <c r="E5" s="358"/>
      <c r="F5" s="358"/>
      <c r="G5" s="358"/>
      <c r="H5" s="358"/>
    </row>
    <row r="6" spans="1:11" ht="27.75" customHeight="1" x14ac:dyDescent="0.25">
      <c r="A6" s="109" t="s">
        <v>1</v>
      </c>
      <c r="B6" s="433">
        <f>'Main Menu'!G6</f>
        <v>0</v>
      </c>
      <c r="C6" s="433"/>
      <c r="D6" s="433"/>
      <c r="E6" s="18" t="s">
        <v>225</v>
      </c>
      <c r="F6" s="432" t="str">
        <f>'Main Menu'!B8</f>
        <v/>
      </c>
      <c r="G6" s="432"/>
      <c r="H6" s="432"/>
      <c r="K6">
        <f>B6</f>
        <v>0</v>
      </c>
    </row>
    <row r="7" spans="1:11" ht="3" customHeight="1" x14ac:dyDescent="0.25">
      <c r="B7" s="6"/>
      <c r="C7" s="37"/>
      <c r="D7" s="6"/>
      <c r="E7" s="15"/>
      <c r="F7" s="114"/>
      <c r="G7" s="114"/>
      <c r="H7" s="7"/>
    </row>
    <row r="8" spans="1:11" ht="18.75" customHeight="1" x14ac:dyDescent="0.25">
      <c r="A8" s="361" t="s">
        <v>31</v>
      </c>
      <c r="B8" s="361"/>
      <c r="C8" s="361"/>
      <c r="D8" s="361"/>
      <c r="E8" s="361"/>
      <c r="F8" s="361"/>
      <c r="G8" s="361"/>
      <c r="H8" s="361"/>
    </row>
    <row r="9" spans="1:11" s="2" customFormat="1" ht="27" customHeight="1" x14ac:dyDescent="0.25">
      <c r="A9" s="29" t="s">
        <v>2</v>
      </c>
      <c r="B9" s="362" t="s">
        <v>13</v>
      </c>
      <c r="C9" s="362"/>
      <c r="D9" s="113"/>
      <c r="E9" s="113" t="s">
        <v>14</v>
      </c>
      <c r="F9" s="113" t="s">
        <v>15</v>
      </c>
      <c r="G9" s="113" t="s">
        <v>15</v>
      </c>
      <c r="H9" s="31" t="s">
        <v>16</v>
      </c>
    </row>
    <row r="10" spans="1:11" s="2" customFormat="1" ht="2.25" customHeight="1" x14ac:dyDescent="0.25">
      <c r="A10" s="8"/>
      <c r="B10" s="9"/>
      <c r="C10" s="38"/>
      <c r="D10" s="9"/>
      <c r="E10" s="9"/>
      <c r="F10" s="14"/>
      <c r="G10" s="14"/>
      <c r="H10" s="19"/>
    </row>
    <row r="11" spans="1:11" ht="30" x14ac:dyDescent="0.25">
      <c r="A11" s="350" t="s">
        <v>3</v>
      </c>
      <c r="B11" s="32" t="s">
        <v>9</v>
      </c>
      <c r="C11" s="53" t="s">
        <v>10</v>
      </c>
      <c r="D11" s="54" t="s">
        <v>68</v>
      </c>
      <c r="E11" s="351"/>
      <c r="F11" s="352" t="e">
        <f>grd(C16)</f>
        <v>#VALUE!</v>
      </c>
      <c r="G11" s="355" t="e">
        <f>F11*0.45</f>
        <v>#VALUE!</v>
      </c>
      <c r="H11" s="355" t="e">
        <f>G11</f>
        <v>#VALUE!</v>
      </c>
    </row>
    <row r="12" spans="1:11" hidden="1" x14ac:dyDescent="0.25">
      <c r="A12" s="350"/>
      <c r="B12" s="11" t="str">
        <f>'Main Menu'!B14</f>
        <v>SY 2009-2010</v>
      </c>
      <c r="C12" s="39"/>
      <c r="D12" s="33">
        <f>'Main Menu'!D14</f>
        <v>990</v>
      </c>
      <c r="E12" s="351"/>
      <c r="F12" s="353"/>
      <c r="G12" s="356"/>
      <c r="H12" s="356"/>
    </row>
    <row r="13" spans="1:11" ht="18.75" customHeight="1" x14ac:dyDescent="0.25">
      <c r="A13" s="350"/>
      <c r="B13" s="11" t="str">
        <f>'Main Menu'!B15</f>
        <v/>
      </c>
      <c r="C13" s="40"/>
      <c r="D13" s="33" t="str">
        <f>'Main Menu'!D15</f>
        <v/>
      </c>
      <c r="E13" s="351"/>
      <c r="F13" s="353"/>
      <c r="G13" s="356"/>
      <c r="H13" s="356"/>
      <c r="K13" t="s">
        <v>17</v>
      </c>
    </row>
    <row r="14" spans="1:11" ht="20.25" customHeight="1" x14ac:dyDescent="0.25">
      <c r="A14" s="350"/>
      <c r="B14" s="11" t="str">
        <f>'Main Menu'!B16</f>
        <v/>
      </c>
      <c r="C14" s="40" t="e">
        <f>((D14-D13)/D13)*100</f>
        <v>#VALUE!</v>
      </c>
      <c r="D14" s="33" t="str">
        <f>'Main Menu'!D16</f>
        <v/>
      </c>
      <c r="E14" s="351"/>
      <c r="F14" s="353"/>
      <c r="G14" s="356"/>
      <c r="H14" s="356"/>
      <c r="K14" t="s">
        <v>18</v>
      </c>
    </row>
    <row r="15" spans="1:11" ht="19.5" customHeight="1" x14ac:dyDescent="0.25">
      <c r="A15" s="350"/>
      <c r="B15" s="11" t="str">
        <f>'Main Menu'!B17</f>
        <v/>
      </c>
      <c r="C15" s="40" t="e">
        <f>((D15-D14)/D14)*100</f>
        <v>#VALUE!</v>
      </c>
      <c r="D15" s="33" t="str">
        <f>'Main Menu'!D17</f>
        <v/>
      </c>
      <c r="E15" s="351"/>
      <c r="F15" s="353"/>
      <c r="G15" s="356"/>
      <c r="H15" s="356"/>
      <c r="K15" t="s">
        <v>19</v>
      </c>
    </row>
    <row r="16" spans="1:11" ht="32.25" customHeight="1" x14ac:dyDescent="0.25">
      <c r="A16" s="350"/>
      <c r="B16" s="112" t="s">
        <v>28</v>
      </c>
      <c r="C16" s="72" t="e">
        <f>AVERAGE(C14:C15)</f>
        <v>#VALUE!</v>
      </c>
      <c r="D16" s="13"/>
      <c r="E16" s="351"/>
      <c r="F16" s="354"/>
      <c r="G16" s="357"/>
      <c r="H16" s="357"/>
      <c r="I16" s="35"/>
      <c r="K16" t="s">
        <v>20</v>
      </c>
    </row>
    <row r="17" spans="1:18"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8" ht="15" hidden="1" customHeight="1" x14ac:dyDescent="0.25">
      <c r="A18" s="350"/>
      <c r="B18" s="11" t="str">
        <f>'Main Menu'!B20</f>
        <v>SY 2008-2009</v>
      </c>
      <c r="C18" s="39"/>
      <c r="D18" s="33">
        <f>'Main Menu'!D20</f>
        <v>0.02</v>
      </c>
      <c r="E18" s="364"/>
      <c r="F18" s="366"/>
      <c r="G18" s="367"/>
      <c r="H18" s="356"/>
      <c r="I18" s="43"/>
      <c r="J18" s="41"/>
    </row>
    <row r="19" spans="1:18" x14ac:dyDescent="0.25">
      <c r="A19" s="350"/>
      <c r="B19" s="11" t="str">
        <f>'Main Menu'!B21</f>
        <v/>
      </c>
      <c r="C19" s="40"/>
      <c r="D19" s="65" t="str">
        <f>'Main Menu'!D21</f>
        <v/>
      </c>
      <c r="E19" s="364"/>
      <c r="F19" s="366"/>
      <c r="G19" s="367"/>
      <c r="H19" s="356"/>
      <c r="I19" s="43"/>
      <c r="J19" s="40"/>
      <c r="K19" t="s">
        <v>22</v>
      </c>
    </row>
    <row r="20" spans="1:18" x14ac:dyDescent="0.25">
      <c r="A20" s="350"/>
      <c r="B20" s="11" t="str">
        <f>'Main Menu'!B22</f>
        <v/>
      </c>
      <c r="C20" s="40" t="e">
        <f>((D20-D19))</f>
        <v>#VALUE!</v>
      </c>
      <c r="D20" s="65" t="str">
        <f>'Main Menu'!D22</f>
        <v/>
      </c>
      <c r="E20" s="364"/>
      <c r="F20" s="366"/>
      <c r="G20" s="367"/>
      <c r="H20" s="356"/>
      <c r="I20" s="43"/>
      <c r="J20" s="40"/>
      <c r="K20" t="s">
        <v>23</v>
      </c>
    </row>
    <row r="21" spans="1:18" x14ac:dyDescent="0.25">
      <c r="A21" s="350"/>
      <c r="B21" s="11" t="str">
        <f>'Main Menu'!B23</f>
        <v/>
      </c>
      <c r="C21" s="40" t="e">
        <f>D21-D20</f>
        <v>#VALUE!</v>
      </c>
      <c r="D21" s="65" t="str">
        <f>'Main Menu'!D23</f>
        <v/>
      </c>
      <c r="E21" s="364"/>
      <c r="F21" s="366"/>
      <c r="G21" s="367"/>
      <c r="H21" s="356"/>
      <c r="I21" s="43"/>
      <c r="J21" s="40"/>
      <c r="K21" t="s">
        <v>24</v>
      </c>
    </row>
    <row r="22" spans="1:18" x14ac:dyDescent="0.25">
      <c r="A22" s="350"/>
      <c r="B22" s="112" t="s">
        <v>29</v>
      </c>
      <c r="C22" s="72" t="e">
        <f>(C20+C21)/2</f>
        <v>#VALUE!</v>
      </c>
      <c r="D22" s="66"/>
      <c r="E22" s="365"/>
      <c r="F22" s="366"/>
      <c r="G22" s="367"/>
      <c r="H22" s="356"/>
      <c r="I22" s="43"/>
      <c r="J22" s="41"/>
    </row>
    <row r="23" spans="1:18" ht="30" x14ac:dyDescent="0.25">
      <c r="A23" s="350"/>
      <c r="B23" s="32" t="s">
        <v>5</v>
      </c>
      <c r="C23" s="53" t="s">
        <v>10</v>
      </c>
      <c r="D23" s="53" t="s">
        <v>70</v>
      </c>
      <c r="E23" s="351"/>
      <c r="F23" s="352">
        <f>N28</f>
        <v>3</v>
      </c>
      <c r="G23" s="367">
        <f>F23*0.0833</f>
        <v>0.24990000000000001</v>
      </c>
      <c r="H23" s="356"/>
      <c r="K23" t="s">
        <v>25</v>
      </c>
    </row>
    <row r="24" spans="1:18" hidden="1" x14ac:dyDescent="0.25">
      <c r="A24" s="350"/>
      <c r="B24" s="11" t="str">
        <f>'Main Menu'!B26</f>
        <v>SY 2008-2009</v>
      </c>
      <c r="C24" s="39"/>
      <c r="D24" s="39">
        <f>'Main Menu'!D26</f>
        <v>65</v>
      </c>
      <c r="E24" s="351"/>
      <c r="F24" s="353"/>
      <c r="G24" s="367"/>
      <c r="H24" s="356"/>
    </row>
    <row r="25" spans="1:18" x14ac:dyDescent="0.25">
      <c r="A25" s="350"/>
      <c r="B25" s="11" t="str">
        <f>'Main Menu'!B27</f>
        <v/>
      </c>
      <c r="C25" s="40"/>
      <c r="D25" s="63" t="str">
        <f>'Main Menu'!D27</f>
        <v/>
      </c>
      <c r="E25" s="351"/>
      <c r="F25" s="353"/>
      <c r="G25" s="367"/>
      <c r="H25" s="356"/>
      <c r="K25" t="s">
        <v>26</v>
      </c>
      <c r="N25" t="str">
        <f>IF(D25&gt;=95,"3","0")</f>
        <v>3</v>
      </c>
    </row>
    <row r="26" spans="1:18" x14ac:dyDescent="0.25">
      <c r="A26" s="350"/>
      <c r="B26" s="11" t="str">
        <f>'Main Menu'!B28</f>
        <v/>
      </c>
      <c r="C26" s="40"/>
      <c r="D26" s="63" t="str">
        <f>'Main Menu'!D28</f>
        <v/>
      </c>
      <c r="E26" s="351"/>
      <c r="F26" s="353"/>
      <c r="G26" s="367"/>
      <c r="H26" s="356"/>
      <c r="K26" t="s">
        <v>27</v>
      </c>
      <c r="N26" t="str">
        <f>IF(D26&gt;=95,"3","0")</f>
        <v>3</v>
      </c>
    </row>
    <row r="27" spans="1:18" x14ac:dyDescent="0.25">
      <c r="A27" s="350"/>
      <c r="B27" s="11" t="str">
        <f>'Main Menu'!B29</f>
        <v/>
      </c>
      <c r="C27" s="40"/>
      <c r="D27" s="63" t="str">
        <f>'Main Menu'!D29</f>
        <v/>
      </c>
      <c r="E27" s="351"/>
      <c r="F27" s="353"/>
      <c r="G27" s="367"/>
      <c r="H27" s="356"/>
      <c r="N27" t="str">
        <f>IF(D27&gt;=95,"3","0")</f>
        <v>3</v>
      </c>
    </row>
    <row r="28" spans="1:18" x14ac:dyDescent="0.25">
      <c r="A28" s="350"/>
      <c r="B28" s="116" t="s">
        <v>28</v>
      </c>
      <c r="C28" s="117"/>
      <c r="D28" s="118"/>
      <c r="E28" s="351"/>
      <c r="F28" s="354"/>
      <c r="G28" s="367"/>
      <c r="H28" s="356"/>
      <c r="N28">
        <f>(N25+N26+N27)/3</f>
        <v>3</v>
      </c>
    </row>
    <row r="29" spans="1:18" ht="30" x14ac:dyDescent="0.25">
      <c r="A29" s="350"/>
      <c r="B29" s="32" t="s">
        <v>6</v>
      </c>
      <c r="C29" s="53" t="s">
        <v>10</v>
      </c>
      <c r="D29" s="53" t="s">
        <v>71</v>
      </c>
      <c r="E29" s="351"/>
      <c r="F29" s="352">
        <f>R34</f>
        <v>2</v>
      </c>
      <c r="G29" s="367">
        <f>F29*0.0834</f>
        <v>0.1668</v>
      </c>
      <c r="H29" s="356"/>
    </row>
    <row r="30" spans="1:18" hidden="1" x14ac:dyDescent="0.25">
      <c r="A30" s="350"/>
      <c r="B30" s="11" t="str">
        <f>'Main Menu'!B32</f>
        <v>SY 2008-2009</v>
      </c>
      <c r="C30" s="39"/>
      <c r="D30" s="39">
        <f>'Main Menu'!D32</f>
        <v>58</v>
      </c>
      <c r="E30" s="351"/>
      <c r="F30" s="353"/>
      <c r="G30" s="367"/>
      <c r="H30" s="356"/>
    </row>
    <row r="31" spans="1:18" x14ac:dyDescent="0.25">
      <c r="A31" s="350"/>
      <c r="B31" s="11" t="str">
        <f>'Main Menu'!B33</f>
        <v/>
      </c>
      <c r="C31" s="40"/>
      <c r="D31" s="63">
        <f>'Main Menu'!D33</f>
        <v>95</v>
      </c>
      <c r="E31" s="351"/>
      <c r="F31" s="353"/>
      <c r="G31" s="367"/>
      <c r="H31" s="356"/>
      <c r="R31" t="str">
        <f>IF(D31&gt;=95,"3","0")</f>
        <v>3</v>
      </c>
    </row>
    <row r="32" spans="1:18" x14ac:dyDescent="0.25">
      <c r="A32" s="350"/>
      <c r="B32" s="11" t="str">
        <f>'Main Menu'!B34</f>
        <v/>
      </c>
      <c r="C32" s="40"/>
      <c r="D32" s="63">
        <f>'Main Menu'!D34</f>
        <v>96</v>
      </c>
      <c r="E32" s="351"/>
      <c r="F32" s="353"/>
      <c r="G32" s="367"/>
      <c r="H32" s="356"/>
      <c r="R32" t="str">
        <f>IF(D32&gt;=95,"3","0")</f>
        <v>3</v>
      </c>
    </row>
    <row r="33" spans="1:18" x14ac:dyDescent="0.25">
      <c r="A33" s="350"/>
      <c r="B33" s="11" t="str">
        <f>'Main Menu'!B35</f>
        <v/>
      </c>
      <c r="C33" s="40"/>
      <c r="D33" s="63">
        <f>'Main Menu'!D35</f>
        <v>83.72</v>
      </c>
      <c r="E33" s="351"/>
      <c r="F33" s="353"/>
      <c r="G33" s="367"/>
      <c r="H33" s="356"/>
      <c r="R33" t="str">
        <f>IF(D33&gt;=95,"3","0")</f>
        <v>0</v>
      </c>
    </row>
    <row r="34" spans="1:18" x14ac:dyDescent="0.25">
      <c r="A34" s="350"/>
      <c r="B34" s="116" t="s">
        <v>28</v>
      </c>
      <c r="C34" s="117"/>
      <c r="D34" s="118"/>
      <c r="E34" s="351"/>
      <c r="F34" s="354"/>
      <c r="G34" s="367"/>
      <c r="H34" s="357"/>
      <c r="R34">
        <f>(R31+R32+R33)/3</f>
        <v>2</v>
      </c>
    </row>
    <row r="35" spans="1:18" ht="36" customHeight="1" x14ac:dyDescent="0.25">
      <c r="A35" s="350" t="s">
        <v>8</v>
      </c>
      <c r="B35" s="32" t="s">
        <v>7</v>
      </c>
      <c r="C35" s="64" t="s">
        <v>10</v>
      </c>
      <c r="D35" s="64" t="s">
        <v>7</v>
      </c>
      <c r="E35" s="351"/>
      <c r="F35" s="352" t="e">
        <f>IF(C40&gt;=7,"3",IF(C40&gt;=5,"2",IF(C40&gt;2,"1","0")))</f>
        <v>#VALUE!</v>
      </c>
      <c r="G35" s="355" t="e">
        <f>F35*0.3</f>
        <v>#VALUE!</v>
      </c>
      <c r="H35" s="355" t="e">
        <f>G35</f>
        <v>#VALUE!</v>
      </c>
    </row>
    <row r="36" spans="1:18" hidden="1" x14ac:dyDescent="0.25">
      <c r="A36" s="350"/>
      <c r="B36" s="11" t="str">
        <f>'Main Menu'!B38</f>
        <v>SY 2008-2009</v>
      </c>
      <c r="C36" s="63"/>
      <c r="D36" s="63">
        <f>'Main Menu'!D38</f>
        <v>56</v>
      </c>
      <c r="E36" s="351"/>
      <c r="F36" s="353"/>
      <c r="G36" s="356"/>
      <c r="H36" s="356"/>
    </row>
    <row r="37" spans="1:18" ht="25.5" customHeight="1" x14ac:dyDescent="0.25">
      <c r="A37" s="350"/>
      <c r="B37" s="11" t="str">
        <f>'Main Menu'!B39</f>
        <v/>
      </c>
      <c r="C37" s="40"/>
      <c r="D37" s="63" t="str">
        <f>'Main Menu'!D39</f>
        <v/>
      </c>
      <c r="E37" s="351"/>
      <c r="F37" s="353"/>
      <c r="G37" s="356"/>
      <c r="H37" s="356"/>
      <c r="P37" t="str">
        <f>IF(D37&gt;=75,"3","0")</f>
        <v>3</v>
      </c>
    </row>
    <row r="38" spans="1:18" ht="27.75" customHeight="1" x14ac:dyDescent="0.25">
      <c r="A38" s="350"/>
      <c r="B38" s="11" t="str">
        <f>'Main Menu'!B40</f>
        <v/>
      </c>
      <c r="C38" s="40" t="e">
        <f>(D38-D37)/D37*100</f>
        <v>#VALUE!</v>
      </c>
      <c r="D38" s="63" t="str">
        <f>'Main Menu'!D40</f>
        <v/>
      </c>
      <c r="E38" s="351"/>
      <c r="F38" s="353"/>
      <c r="G38" s="356"/>
      <c r="H38" s="356"/>
      <c r="P38" t="str">
        <f>IF(D38&gt;=75,"3","0")</f>
        <v>3</v>
      </c>
    </row>
    <row r="39" spans="1:18" ht="25.5" customHeight="1" x14ac:dyDescent="0.25">
      <c r="A39" s="350"/>
      <c r="B39" s="11" t="str">
        <f>'Main Menu'!B41</f>
        <v/>
      </c>
      <c r="C39" s="40" t="e">
        <f>(D39-D38)/D38*100</f>
        <v>#VALUE!</v>
      </c>
      <c r="D39" s="63" t="str">
        <f>'Main Menu'!D41</f>
        <v/>
      </c>
      <c r="E39" s="351"/>
      <c r="F39" s="353"/>
      <c r="G39" s="356"/>
      <c r="H39" s="356"/>
      <c r="P39" t="str">
        <f>IF(D39&gt;=75,"3","0")</f>
        <v>3</v>
      </c>
    </row>
    <row r="40" spans="1:18" ht="25.5" customHeight="1" x14ac:dyDescent="0.25">
      <c r="A40" s="350"/>
      <c r="B40" s="121" t="s">
        <v>28</v>
      </c>
      <c r="C40" s="71" t="e">
        <f>(C38+C39)/2</f>
        <v>#VALUE!</v>
      </c>
      <c r="D40" s="122"/>
      <c r="E40" s="351"/>
      <c r="F40" s="354"/>
      <c r="G40" s="357"/>
      <c r="H40" s="357"/>
      <c r="P40">
        <f>(P37+P38+P39)/3</f>
        <v>3</v>
      </c>
    </row>
    <row r="41" spans="1:18" ht="13.5" customHeight="1" x14ac:dyDescent="0.25">
      <c r="A41" s="369" t="s">
        <v>32</v>
      </c>
      <c r="B41" s="370"/>
      <c r="C41" s="370"/>
      <c r="D41" s="370"/>
      <c r="E41" s="371"/>
      <c r="F41" s="25"/>
      <c r="G41" s="24"/>
      <c r="H41" s="23" t="e">
        <f>SUM(H11:H40)</f>
        <v>#VALUE!</v>
      </c>
    </row>
    <row r="42" spans="1:18" ht="8.25" customHeight="1" x14ac:dyDescent="0.25">
      <c r="A42" s="20"/>
      <c r="C42" s="42"/>
      <c r="D42" s="26"/>
    </row>
    <row r="43" spans="1:18" ht="13.5" customHeight="1" x14ac:dyDescent="0.25">
      <c r="A43" s="372" t="s">
        <v>43</v>
      </c>
      <c r="B43" s="372"/>
      <c r="C43" s="372"/>
      <c r="D43" s="372"/>
      <c r="E43" s="372"/>
      <c r="F43" s="372"/>
      <c r="G43" s="372"/>
      <c r="H43" s="372"/>
    </row>
    <row r="44" spans="1:18" ht="22.5" customHeight="1" x14ac:dyDescent="0.25">
      <c r="A44" s="373" t="s">
        <v>44</v>
      </c>
      <c r="B44" s="373"/>
      <c r="C44" s="373"/>
      <c r="D44" s="373"/>
      <c r="E44" s="373"/>
      <c r="F44" s="373"/>
      <c r="G44" s="373"/>
      <c r="H44" s="373"/>
    </row>
    <row r="45" spans="1:18" ht="26.25" customHeight="1" x14ac:dyDescent="0.25">
      <c r="A45" s="374" t="s">
        <v>45</v>
      </c>
      <c r="B45" s="374"/>
      <c r="C45" s="375" t="s">
        <v>51</v>
      </c>
      <c r="D45" s="376"/>
      <c r="E45" s="374" t="s">
        <v>52</v>
      </c>
      <c r="F45" s="374"/>
      <c r="G45" s="377" t="s">
        <v>16</v>
      </c>
      <c r="H45" s="378"/>
    </row>
    <row r="46" spans="1:18" x14ac:dyDescent="0.25">
      <c r="A46" s="379" t="s">
        <v>46</v>
      </c>
      <c r="B46" s="379"/>
      <c r="C46" s="380">
        <v>0.3</v>
      </c>
      <c r="D46" s="381"/>
      <c r="E46" s="382">
        <f>'Document Analysis, Obs. Discuss'!AP71</f>
        <v>0</v>
      </c>
      <c r="F46" s="366"/>
      <c r="G46" s="383">
        <f>E46*0.3</f>
        <v>0</v>
      </c>
      <c r="H46" s="384"/>
    </row>
    <row r="47" spans="1:18" x14ac:dyDescent="0.25">
      <c r="A47" s="379" t="s">
        <v>47</v>
      </c>
      <c r="B47" s="379"/>
      <c r="C47" s="380">
        <v>0.3</v>
      </c>
      <c r="D47" s="381"/>
      <c r="E47" s="382">
        <f>'Document Analysis, Obs. Discuss'!AP72</f>
        <v>0</v>
      </c>
      <c r="F47" s="366"/>
      <c r="G47" s="383">
        <f>E47*0.3</f>
        <v>0</v>
      </c>
      <c r="H47" s="384"/>
    </row>
    <row r="48" spans="1:18"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103"/>
      <c r="E51" s="48"/>
      <c r="F51" s="48"/>
      <c r="G51" s="49"/>
      <c r="H51" s="49"/>
    </row>
    <row r="52" spans="1:8" s="50" customFormat="1" ht="12.75" customHeight="1" x14ac:dyDescent="0.25">
      <c r="A52" s="51"/>
      <c r="B52" s="45"/>
      <c r="C52" s="46" t="s">
        <v>35</v>
      </c>
      <c r="D52" s="103"/>
      <c r="E52" s="48"/>
      <c r="F52" s="48"/>
      <c r="G52" s="49"/>
      <c r="H52" s="49"/>
    </row>
    <row r="53" spans="1:8" s="50" customFormat="1" ht="12.75" customHeight="1" x14ac:dyDescent="0.25">
      <c r="A53" s="51"/>
      <c r="B53" s="45"/>
      <c r="C53" s="46" t="s">
        <v>36</v>
      </c>
      <c r="D53" s="103"/>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111"/>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110"/>
      <c r="F107" s="110"/>
    </row>
    <row r="110" spans="1:8" x14ac:dyDescent="0.25">
      <c r="B110" s="408">
        <f>'Input Menu'!B50</f>
        <v>0</v>
      </c>
      <c r="C110" s="408"/>
      <c r="D110" s="408"/>
      <c r="E110" s="408"/>
      <c r="F110" s="408"/>
    </row>
    <row r="111" spans="1:8" x14ac:dyDescent="0.25">
      <c r="B111" s="408" t="s">
        <v>66</v>
      </c>
      <c r="C111" s="408"/>
      <c r="D111" s="408"/>
      <c r="E111" s="408"/>
      <c r="F111" s="408"/>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topLeftCell="A96">
      <selection activeCell="F7" sqref="F7"/>
      <pageMargins left="0.7" right="0.7" top="0.75" bottom="0.75" header="0.3" footer="0.3"/>
      <pageSetup paperSize="5" scale="90" orientation="portrait" horizontalDpi="360" verticalDpi="360" r:id="rId1"/>
    </customSheetView>
  </customSheetViews>
  <mergeCells count="97">
    <mergeCell ref="B111:F111"/>
    <mergeCell ref="B6:D6"/>
    <mergeCell ref="B102:C102"/>
    <mergeCell ref="E102:F102"/>
    <mergeCell ref="B105:C105"/>
    <mergeCell ref="E105:F105"/>
    <mergeCell ref="B106:C106"/>
    <mergeCell ref="E106:F106"/>
    <mergeCell ref="B79:D79"/>
    <mergeCell ref="E79:F79"/>
    <mergeCell ref="B80:D80"/>
    <mergeCell ref="E80:F80"/>
    <mergeCell ref="B82:H85"/>
    <mergeCell ref="B101:C101"/>
    <mergeCell ref="E101:F101"/>
    <mergeCell ref="G69:H69"/>
    <mergeCell ref="A76:H76"/>
    <mergeCell ref="B77:D77"/>
    <mergeCell ref="E77:F77"/>
    <mergeCell ref="B110:F110"/>
    <mergeCell ref="B78:D78"/>
    <mergeCell ref="E78:F78"/>
    <mergeCell ref="A67:B67"/>
    <mergeCell ref="C67:D67"/>
    <mergeCell ref="E67:F67"/>
    <mergeCell ref="A69:F69"/>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8:H8"/>
    <mergeCell ref="B9:C9"/>
    <mergeCell ref="A11:A16"/>
    <mergeCell ref="E11:E16"/>
    <mergeCell ref="F11:F16"/>
    <mergeCell ref="G11:G16"/>
    <mergeCell ref="H11:H16"/>
    <mergeCell ref="A1:H1"/>
    <mergeCell ref="A2:H2"/>
    <mergeCell ref="A3:H3"/>
    <mergeCell ref="A5:H5"/>
    <mergeCell ref="F6:H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360" verticalDpi="36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0">
    <tabColor rgb="FFFF0000"/>
  </sheetPr>
  <dimension ref="A1:U112"/>
  <sheetViews>
    <sheetView showGridLines="0" view="pageBreakPreview" topLeftCell="A94" zoomScaleNormal="100" zoomScaleSheetLayoutView="100" workbookViewId="0">
      <selection activeCell="F7" sqref="F7"/>
    </sheetView>
  </sheetViews>
  <sheetFormatPr defaultRowHeight="15" x14ac:dyDescent="0.25"/>
  <cols>
    <col min="1" max="1" width="12.7109375" style="109" customWidth="1"/>
    <col min="2" max="2" width="17.28515625" style="110" customWidth="1"/>
    <col min="3" max="3" width="9.140625" style="36" customWidth="1"/>
    <col min="4" max="4" width="10.5703125" style="110" customWidth="1"/>
    <col min="5" max="5" width="24.42578125" style="5" customWidth="1"/>
    <col min="6" max="6" width="9.85546875" style="5" customWidth="1"/>
    <col min="7" max="7" width="4.42578125" style="4" hidden="1" customWidth="1"/>
    <col min="8" max="8" width="10.5703125" style="4" customWidth="1"/>
    <col min="9" max="9" width="8.85546875" hidden="1" customWidth="1"/>
    <col min="10" max="10" width="4.28515625" hidden="1" customWidth="1"/>
    <col min="11" max="11" width="5.5703125" hidden="1" customWidth="1"/>
    <col min="13" max="13" width="2.5703125" customWidth="1"/>
    <col min="14" max="14" width="3.28515625" customWidth="1"/>
    <col min="15" max="15" width="5.42578125" customWidth="1"/>
    <col min="16" max="16" width="2.85546875" customWidth="1"/>
    <col min="17" max="17" width="9" customWidth="1"/>
    <col min="18" max="18" width="9.140625" hidden="1" customWidth="1"/>
    <col min="21" max="21" width="9.140625" hidden="1" customWidth="1"/>
  </cols>
  <sheetData>
    <row r="1" spans="1:11" x14ac:dyDescent="0.25">
      <c r="A1" s="402" t="str">
        <f>'Main Menu'!A1:F1</f>
        <v>Department of Education</v>
      </c>
      <c r="B1" s="402"/>
      <c r="C1" s="402"/>
      <c r="D1" s="402"/>
      <c r="E1" s="402"/>
      <c r="F1" s="402"/>
      <c r="G1" s="402"/>
      <c r="H1" s="402"/>
    </row>
    <row r="2" spans="1:11" x14ac:dyDescent="0.25">
      <c r="A2" s="402" t="str">
        <f>'Main Menu'!A2:F2</f>
        <v>Region X</v>
      </c>
      <c r="B2" s="402"/>
      <c r="C2" s="402"/>
      <c r="D2" s="402"/>
      <c r="E2" s="402"/>
      <c r="F2" s="402"/>
      <c r="G2" s="402"/>
      <c r="H2" s="402"/>
    </row>
    <row r="3" spans="1:11" ht="13.5" customHeight="1" x14ac:dyDescent="0.25">
      <c r="A3" s="410" t="str">
        <f>'Main Menu'!A3:F3</f>
        <v/>
      </c>
      <c r="B3" s="410"/>
      <c r="C3" s="410"/>
      <c r="D3" s="410"/>
      <c r="E3" s="410"/>
      <c r="F3" s="410"/>
      <c r="G3" s="410"/>
      <c r="H3" s="410"/>
    </row>
    <row r="4" spans="1:11" ht="9" customHeight="1" x14ac:dyDescent="0.25"/>
    <row r="5" spans="1:11" ht="16.5" customHeight="1" x14ac:dyDescent="0.25">
      <c r="A5" s="358" t="s">
        <v>0</v>
      </c>
      <c r="B5" s="358"/>
      <c r="C5" s="358"/>
      <c r="D5" s="358"/>
      <c r="E5" s="358"/>
      <c r="F5" s="358"/>
      <c r="G5" s="358"/>
      <c r="H5" s="358"/>
    </row>
    <row r="6" spans="1:11" ht="27.75" customHeight="1" x14ac:dyDescent="0.25">
      <c r="A6" s="109" t="s">
        <v>1</v>
      </c>
      <c r="B6" s="433">
        <f>'Main Menu'!G6</f>
        <v>0</v>
      </c>
      <c r="C6" s="433"/>
      <c r="D6" s="433"/>
      <c r="E6" s="18" t="s">
        <v>225</v>
      </c>
      <c r="F6" s="432" t="str">
        <f>'Main Menu'!B8</f>
        <v/>
      </c>
      <c r="G6" s="432"/>
      <c r="H6" s="432"/>
      <c r="K6">
        <f>B6</f>
        <v>0</v>
      </c>
    </row>
    <row r="7" spans="1:11" ht="3" customHeight="1" x14ac:dyDescent="0.25">
      <c r="B7" s="6"/>
      <c r="C7" s="37"/>
      <c r="D7" s="6"/>
      <c r="E7" s="15"/>
      <c r="F7" s="114"/>
      <c r="G7" s="114"/>
      <c r="H7" s="7"/>
    </row>
    <row r="8" spans="1:11" ht="18.75" customHeight="1" x14ac:dyDescent="0.25">
      <c r="A8" s="361" t="s">
        <v>31</v>
      </c>
      <c r="B8" s="361"/>
      <c r="C8" s="361"/>
      <c r="D8" s="361"/>
      <c r="E8" s="361"/>
      <c r="F8" s="361"/>
      <c r="G8" s="361"/>
      <c r="H8" s="361"/>
    </row>
    <row r="9" spans="1:11" s="2" customFormat="1" ht="27" customHeight="1" x14ac:dyDescent="0.25">
      <c r="A9" s="29" t="s">
        <v>2</v>
      </c>
      <c r="B9" s="362" t="s">
        <v>13</v>
      </c>
      <c r="C9" s="362"/>
      <c r="D9" s="113"/>
      <c r="E9" s="113" t="s">
        <v>14</v>
      </c>
      <c r="F9" s="113" t="s">
        <v>15</v>
      </c>
      <c r="G9" s="113" t="s">
        <v>15</v>
      </c>
      <c r="H9" s="31" t="s">
        <v>16</v>
      </c>
    </row>
    <row r="10" spans="1:11" s="2" customFormat="1" ht="2.25" customHeight="1" x14ac:dyDescent="0.25">
      <c r="A10" s="8"/>
      <c r="B10" s="9"/>
      <c r="C10" s="38"/>
      <c r="D10" s="9"/>
      <c r="E10" s="9"/>
      <c r="F10" s="14"/>
      <c r="G10" s="14"/>
      <c r="H10" s="19"/>
    </row>
    <row r="11" spans="1:11" ht="30" x14ac:dyDescent="0.25">
      <c r="A11" s="350" t="s">
        <v>3</v>
      </c>
      <c r="B11" s="32" t="s">
        <v>9</v>
      </c>
      <c r="C11" s="53" t="s">
        <v>10</v>
      </c>
      <c r="D11" s="54" t="s">
        <v>68</v>
      </c>
      <c r="E11" s="351"/>
      <c r="F11" s="352" t="e">
        <f>grd(C16)</f>
        <v>#VALUE!</v>
      </c>
      <c r="G11" s="355" t="e">
        <f>F11*0.45</f>
        <v>#VALUE!</v>
      </c>
      <c r="H11" s="355" t="e">
        <f>G11</f>
        <v>#VALUE!</v>
      </c>
    </row>
    <row r="12" spans="1:11" hidden="1" x14ac:dyDescent="0.25">
      <c r="A12" s="350"/>
      <c r="B12" s="11" t="str">
        <f>'Main Menu'!B14</f>
        <v>SY 2009-2010</v>
      </c>
      <c r="C12" s="39"/>
      <c r="D12" s="33">
        <f>'Main Menu'!D14</f>
        <v>990</v>
      </c>
      <c r="E12" s="351"/>
      <c r="F12" s="353"/>
      <c r="G12" s="356"/>
      <c r="H12" s="356"/>
    </row>
    <row r="13" spans="1:11" ht="18.75" customHeight="1" x14ac:dyDescent="0.25">
      <c r="A13" s="350"/>
      <c r="B13" s="11" t="str">
        <f>'Main Menu'!B15</f>
        <v/>
      </c>
      <c r="C13" s="40"/>
      <c r="D13" s="33" t="str">
        <f>'Main Menu'!D15</f>
        <v/>
      </c>
      <c r="E13" s="351"/>
      <c r="F13" s="353"/>
      <c r="G13" s="356"/>
      <c r="H13" s="356"/>
      <c r="K13" t="s">
        <v>17</v>
      </c>
    </row>
    <row r="14" spans="1:11" ht="20.25" customHeight="1" x14ac:dyDescent="0.25">
      <c r="A14" s="350"/>
      <c r="B14" s="11" t="str">
        <f>'Main Menu'!B16</f>
        <v/>
      </c>
      <c r="C14" s="40" t="e">
        <f>((D14-D13)/D13)*100</f>
        <v>#VALUE!</v>
      </c>
      <c r="D14" s="33" t="str">
        <f>'Main Menu'!D16</f>
        <v/>
      </c>
      <c r="E14" s="351"/>
      <c r="F14" s="353"/>
      <c r="G14" s="356"/>
      <c r="H14" s="356"/>
      <c r="K14" t="s">
        <v>18</v>
      </c>
    </row>
    <row r="15" spans="1:11" ht="19.5" customHeight="1" x14ac:dyDescent="0.25">
      <c r="A15" s="350"/>
      <c r="B15" s="11" t="str">
        <f>'Main Menu'!B17</f>
        <v/>
      </c>
      <c r="C15" s="40" t="e">
        <f>((D15-D14)/D14)*100</f>
        <v>#VALUE!</v>
      </c>
      <c r="D15" s="33" t="str">
        <f>'Main Menu'!D17</f>
        <v/>
      </c>
      <c r="E15" s="351"/>
      <c r="F15" s="353"/>
      <c r="G15" s="356"/>
      <c r="H15" s="356"/>
      <c r="K15" t="s">
        <v>19</v>
      </c>
    </row>
    <row r="16" spans="1:11" ht="32.25" customHeight="1" x14ac:dyDescent="0.25">
      <c r="A16" s="350"/>
      <c r="B16" s="112" t="s">
        <v>28</v>
      </c>
      <c r="C16" s="72" t="e">
        <f>AVERAGE(C14:C15)</f>
        <v>#VALUE!</v>
      </c>
      <c r="D16" s="13"/>
      <c r="E16" s="351"/>
      <c r="F16" s="354"/>
      <c r="G16" s="357"/>
      <c r="H16" s="357"/>
      <c r="I16" s="35"/>
      <c r="K16" t="s">
        <v>20</v>
      </c>
    </row>
    <row r="17" spans="1:18"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8" ht="15" hidden="1" customHeight="1" x14ac:dyDescent="0.25">
      <c r="A18" s="350"/>
      <c r="B18" s="11" t="str">
        <f>'Main Menu'!B20</f>
        <v>SY 2008-2009</v>
      </c>
      <c r="C18" s="39"/>
      <c r="D18" s="33">
        <f>'Main Menu'!D20</f>
        <v>0.02</v>
      </c>
      <c r="E18" s="364"/>
      <c r="F18" s="366"/>
      <c r="G18" s="367"/>
      <c r="H18" s="356"/>
      <c r="I18" s="43"/>
      <c r="J18" s="41"/>
    </row>
    <row r="19" spans="1:18" x14ac:dyDescent="0.25">
      <c r="A19" s="350"/>
      <c r="B19" s="11" t="str">
        <f>'Main Menu'!B21</f>
        <v/>
      </c>
      <c r="C19" s="40"/>
      <c r="D19" s="65" t="str">
        <f>'Main Menu'!D21</f>
        <v/>
      </c>
      <c r="E19" s="364"/>
      <c r="F19" s="366"/>
      <c r="G19" s="367"/>
      <c r="H19" s="356"/>
      <c r="I19" s="43"/>
      <c r="J19" s="40"/>
      <c r="K19" t="s">
        <v>22</v>
      </c>
    </row>
    <row r="20" spans="1:18" x14ac:dyDescent="0.25">
      <c r="A20" s="350"/>
      <c r="B20" s="11" t="str">
        <f>'Main Menu'!B22</f>
        <v/>
      </c>
      <c r="C20" s="40" t="e">
        <f>((D20-D19))</f>
        <v>#VALUE!</v>
      </c>
      <c r="D20" s="65" t="str">
        <f>'Main Menu'!D22</f>
        <v/>
      </c>
      <c r="E20" s="364"/>
      <c r="F20" s="366"/>
      <c r="G20" s="367"/>
      <c r="H20" s="356"/>
      <c r="I20" s="43"/>
      <c r="J20" s="40"/>
      <c r="K20" t="s">
        <v>23</v>
      </c>
    </row>
    <row r="21" spans="1:18" x14ac:dyDescent="0.25">
      <c r="A21" s="350"/>
      <c r="B21" s="11" t="str">
        <f>'Main Menu'!B23</f>
        <v/>
      </c>
      <c r="C21" s="40" t="e">
        <f>D21-D20</f>
        <v>#VALUE!</v>
      </c>
      <c r="D21" s="65" t="str">
        <f>'Main Menu'!D23</f>
        <v/>
      </c>
      <c r="E21" s="364"/>
      <c r="F21" s="366"/>
      <c r="G21" s="367"/>
      <c r="H21" s="356"/>
      <c r="I21" s="43"/>
      <c r="J21" s="40"/>
      <c r="K21" t="s">
        <v>24</v>
      </c>
    </row>
    <row r="22" spans="1:18" x14ac:dyDescent="0.25">
      <c r="A22" s="350"/>
      <c r="B22" s="112" t="s">
        <v>29</v>
      </c>
      <c r="C22" s="72" t="e">
        <f>(C20+C21)/2</f>
        <v>#VALUE!</v>
      </c>
      <c r="D22" s="66"/>
      <c r="E22" s="365"/>
      <c r="F22" s="366"/>
      <c r="G22" s="367"/>
      <c r="H22" s="356"/>
      <c r="I22" s="43"/>
      <c r="J22" s="41"/>
    </row>
    <row r="23" spans="1:18" ht="30" x14ac:dyDescent="0.25">
      <c r="A23" s="350"/>
      <c r="B23" s="32" t="s">
        <v>5</v>
      </c>
      <c r="C23" s="53" t="s">
        <v>10</v>
      </c>
      <c r="D23" s="53" t="s">
        <v>70</v>
      </c>
      <c r="E23" s="351"/>
      <c r="F23" s="352">
        <f>N28</f>
        <v>3</v>
      </c>
      <c r="G23" s="367">
        <f>F23*0.0833</f>
        <v>0.24990000000000001</v>
      </c>
      <c r="H23" s="356"/>
      <c r="K23" t="s">
        <v>25</v>
      </c>
    </row>
    <row r="24" spans="1:18" hidden="1" x14ac:dyDescent="0.25">
      <c r="A24" s="350"/>
      <c r="B24" s="11" t="str">
        <f>'Main Menu'!B26</f>
        <v>SY 2008-2009</v>
      </c>
      <c r="C24" s="39"/>
      <c r="D24" s="39">
        <f>'Main Menu'!D26</f>
        <v>65</v>
      </c>
      <c r="E24" s="351"/>
      <c r="F24" s="353"/>
      <c r="G24" s="367"/>
      <c r="H24" s="356"/>
    </row>
    <row r="25" spans="1:18" x14ac:dyDescent="0.25">
      <c r="A25" s="350"/>
      <c r="B25" s="11" t="str">
        <f>'Main Menu'!B27</f>
        <v/>
      </c>
      <c r="C25" s="40"/>
      <c r="D25" s="63" t="str">
        <f>'Main Menu'!D27</f>
        <v/>
      </c>
      <c r="E25" s="351"/>
      <c r="F25" s="353"/>
      <c r="G25" s="367"/>
      <c r="H25" s="356"/>
      <c r="K25" t="s">
        <v>26</v>
      </c>
      <c r="N25" t="str">
        <f>IF(D25&gt;=95,"3","0")</f>
        <v>3</v>
      </c>
    </row>
    <row r="26" spans="1:18" x14ac:dyDescent="0.25">
      <c r="A26" s="350"/>
      <c r="B26" s="11" t="str">
        <f>'Main Menu'!B28</f>
        <v/>
      </c>
      <c r="C26" s="40"/>
      <c r="D26" s="63" t="str">
        <f>'Main Menu'!D28</f>
        <v/>
      </c>
      <c r="E26" s="351"/>
      <c r="F26" s="353"/>
      <c r="G26" s="367"/>
      <c r="H26" s="356"/>
      <c r="K26" t="s">
        <v>27</v>
      </c>
      <c r="N26" t="str">
        <f>IF(D26&gt;=95,"3","0")</f>
        <v>3</v>
      </c>
    </row>
    <row r="27" spans="1:18" x14ac:dyDescent="0.25">
      <c r="A27" s="350"/>
      <c r="B27" s="11" t="str">
        <f>'Main Menu'!B29</f>
        <v/>
      </c>
      <c r="C27" s="40"/>
      <c r="D27" s="63" t="str">
        <f>'Main Menu'!D29</f>
        <v/>
      </c>
      <c r="E27" s="351"/>
      <c r="F27" s="353"/>
      <c r="G27" s="367"/>
      <c r="H27" s="356"/>
      <c r="N27" t="str">
        <f>IF(D27&gt;=95,"3","0")</f>
        <v>3</v>
      </c>
    </row>
    <row r="28" spans="1:18" x14ac:dyDescent="0.25">
      <c r="A28" s="350"/>
      <c r="B28" s="116" t="s">
        <v>28</v>
      </c>
      <c r="C28" s="117"/>
      <c r="D28" s="118"/>
      <c r="E28" s="351"/>
      <c r="F28" s="354"/>
      <c r="G28" s="367"/>
      <c r="H28" s="356"/>
      <c r="N28">
        <f>(N25+N26+N27)/3</f>
        <v>3</v>
      </c>
    </row>
    <row r="29" spans="1:18" ht="30" x14ac:dyDescent="0.25">
      <c r="A29" s="350"/>
      <c r="B29" s="32" t="s">
        <v>6</v>
      </c>
      <c r="C29" s="53" t="s">
        <v>10</v>
      </c>
      <c r="D29" s="53" t="s">
        <v>71</v>
      </c>
      <c r="E29" s="351"/>
      <c r="F29" s="352">
        <f>R34</f>
        <v>2</v>
      </c>
      <c r="G29" s="367">
        <f>F29*0.0834</f>
        <v>0.1668</v>
      </c>
      <c r="H29" s="356"/>
    </row>
    <row r="30" spans="1:18" hidden="1" x14ac:dyDescent="0.25">
      <c r="A30" s="350"/>
      <c r="B30" s="11" t="str">
        <f>'Main Menu'!B32</f>
        <v>SY 2008-2009</v>
      </c>
      <c r="C30" s="39"/>
      <c r="D30" s="39">
        <f>'Main Menu'!D32</f>
        <v>58</v>
      </c>
      <c r="E30" s="351"/>
      <c r="F30" s="353"/>
      <c r="G30" s="367"/>
      <c r="H30" s="356"/>
    </row>
    <row r="31" spans="1:18" x14ac:dyDescent="0.25">
      <c r="A31" s="350"/>
      <c r="B31" s="11" t="str">
        <f>'Main Menu'!B33</f>
        <v/>
      </c>
      <c r="C31" s="40"/>
      <c r="D31" s="63">
        <f>'Main Menu'!D33</f>
        <v>95</v>
      </c>
      <c r="E31" s="351"/>
      <c r="F31" s="353"/>
      <c r="G31" s="367"/>
      <c r="H31" s="356"/>
      <c r="R31" t="str">
        <f>IF(D31&gt;=95,"3","0")</f>
        <v>3</v>
      </c>
    </row>
    <row r="32" spans="1:18" x14ac:dyDescent="0.25">
      <c r="A32" s="350"/>
      <c r="B32" s="11" t="str">
        <f>'Main Menu'!B34</f>
        <v/>
      </c>
      <c r="C32" s="40"/>
      <c r="D32" s="63">
        <f>'Main Menu'!D34</f>
        <v>96</v>
      </c>
      <c r="E32" s="351"/>
      <c r="F32" s="353"/>
      <c r="G32" s="367"/>
      <c r="H32" s="356"/>
      <c r="R32" t="str">
        <f>IF(D32&gt;=95,"3","0")</f>
        <v>3</v>
      </c>
    </row>
    <row r="33" spans="1:21" x14ac:dyDescent="0.25">
      <c r="A33" s="350"/>
      <c r="B33" s="11" t="str">
        <f>'Main Menu'!B35</f>
        <v/>
      </c>
      <c r="C33" s="40"/>
      <c r="D33" s="63">
        <f>'Main Menu'!D35</f>
        <v>83.72</v>
      </c>
      <c r="E33" s="351"/>
      <c r="F33" s="353"/>
      <c r="G33" s="367"/>
      <c r="H33" s="356"/>
      <c r="R33" t="str">
        <f>IF(D33&gt;=95,"3","0")</f>
        <v>0</v>
      </c>
    </row>
    <row r="34" spans="1:21" x14ac:dyDescent="0.25">
      <c r="A34" s="350"/>
      <c r="B34" s="116" t="s">
        <v>28</v>
      </c>
      <c r="C34" s="117"/>
      <c r="D34" s="118"/>
      <c r="E34" s="351"/>
      <c r="F34" s="354"/>
      <c r="G34" s="367"/>
      <c r="H34" s="357"/>
      <c r="R34">
        <f>(R31+R32+R33)/3</f>
        <v>2</v>
      </c>
    </row>
    <row r="35" spans="1:21" ht="36" customHeight="1" x14ac:dyDescent="0.25">
      <c r="A35" s="350" t="s">
        <v>8</v>
      </c>
      <c r="B35" s="32" t="s">
        <v>7</v>
      </c>
      <c r="C35" s="64" t="s">
        <v>10</v>
      </c>
      <c r="D35" s="64" t="s">
        <v>7</v>
      </c>
      <c r="E35" s="351"/>
      <c r="F35" s="352">
        <f>U40</f>
        <v>3</v>
      </c>
      <c r="G35" s="355">
        <f>F35*0.3</f>
        <v>0.89999999999999991</v>
      </c>
      <c r="H35" s="355">
        <f>G35</f>
        <v>0.89999999999999991</v>
      </c>
    </row>
    <row r="36" spans="1:21" hidden="1" x14ac:dyDescent="0.25">
      <c r="A36" s="350"/>
      <c r="B36" s="11" t="str">
        <f>'Main Menu'!B38</f>
        <v>SY 2008-2009</v>
      </c>
      <c r="C36" s="63"/>
      <c r="D36" s="63">
        <f>'Main Menu'!D38</f>
        <v>56</v>
      </c>
      <c r="E36" s="351"/>
      <c r="F36" s="353"/>
      <c r="G36" s="356"/>
      <c r="H36" s="356"/>
    </row>
    <row r="37" spans="1:21" ht="25.5" customHeight="1" x14ac:dyDescent="0.25">
      <c r="A37" s="350"/>
      <c r="B37" s="11" t="str">
        <f>'Main Menu'!B39</f>
        <v/>
      </c>
      <c r="C37" s="40"/>
      <c r="D37" s="63" t="str">
        <f>'Main Menu'!D39</f>
        <v/>
      </c>
      <c r="E37" s="351"/>
      <c r="F37" s="353"/>
      <c r="G37" s="356"/>
      <c r="H37" s="356"/>
      <c r="P37" t="str">
        <f>IF(D37&gt;=75,"3","0")</f>
        <v>3</v>
      </c>
      <c r="U37" t="str">
        <f>IF(D37&gt;=75,"3","0")</f>
        <v>3</v>
      </c>
    </row>
    <row r="38" spans="1:21" ht="27.75" customHeight="1" x14ac:dyDescent="0.25">
      <c r="A38" s="350"/>
      <c r="B38" s="11" t="str">
        <f>'Main Menu'!B40</f>
        <v/>
      </c>
      <c r="C38" s="40"/>
      <c r="D38" s="63" t="str">
        <f>'Main Menu'!D40</f>
        <v/>
      </c>
      <c r="E38" s="351"/>
      <c r="F38" s="353"/>
      <c r="G38" s="356"/>
      <c r="H38" s="356"/>
      <c r="P38" t="str">
        <f>IF(D38&gt;=75,"3","0")</f>
        <v>3</v>
      </c>
      <c r="U38" t="str">
        <f>IF(D38&gt;=75,"3","0")</f>
        <v>3</v>
      </c>
    </row>
    <row r="39" spans="1:21" ht="25.5" customHeight="1" x14ac:dyDescent="0.25">
      <c r="A39" s="350"/>
      <c r="B39" s="11" t="str">
        <f>'Main Menu'!B41</f>
        <v/>
      </c>
      <c r="C39" s="40"/>
      <c r="D39" s="63" t="str">
        <f>'Main Menu'!D41</f>
        <v/>
      </c>
      <c r="E39" s="351"/>
      <c r="F39" s="353"/>
      <c r="G39" s="356"/>
      <c r="H39" s="356"/>
      <c r="P39" t="str">
        <f>IF(D39&gt;=75,"3","0")</f>
        <v>3</v>
      </c>
      <c r="U39" t="str">
        <f>IF(D39&gt;=75,"3","0")</f>
        <v>3</v>
      </c>
    </row>
    <row r="40" spans="1:21" ht="25.5" customHeight="1" x14ac:dyDescent="0.25">
      <c r="A40" s="350"/>
      <c r="B40" s="121" t="s">
        <v>28</v>
      </c>
      <c r="C40" s="71"/>
      <c r="D40" s="122"/>
      <c r="E40" s="351"/>
      <c r="F40" s="354"/>
      <c r="G40" s="357"/>
      <c r="H40" s="357"/>
      <c r="P40">
        <f>(P37+P38+P39)/3</f>
        <v>3</v>
      </c>
      <c r="U40">
        <f>(U37+U38+U39)/3</f>
        <v>3</v>
      </c>
    </row>
    <row r="41" spans="1:21" ht="13.5" customHeight="1" x14ac:dyDescent="0.25">
      <c r="A41" s="369" t="s">
        <v>32</v>
      </c>
      <c r="B41" s="370"/>
      <c r="C41" s="370"/>
      <c r="D41" s="370"/>
      <c r="E41" s="371"/>
      <c r="F41" s="25"/>
      <c r="G41" s="24"/>
      <c r="H41" s="23" t="e">
        <f>SUM(H11:H40)</f>
        <v>#VALUE!</v>
      </c>
    </row>
    <row r="42" spans="1:21" ht="8.25" customHeight="1" x14ac:dyDescent="0.25">
      <c r="A42" s="20"/>
      <c r="C42" s="42"/>
      <c r="D42" s="26"/>
    </row>
    <row r="43" spans="1:21" ht="13.5" customHeight="1" x14ac:dyDescent="0.25">
      <c r="A43" s="372" t="s">
        <v>43</v>
      </c>
      <c r="B43" s="372"/>
      <c r="C43" s="372"/>
      <c r="D43" s="372"/>
      <c r="E43" s="372"/>
      <c r="F43" s="372"/>
      <c r="G43" s="372"/>
      <c r="H43" s="372"/>
    </row>
    <row r="44" spans="1:21" ht="22.5" customHeight="1" x14ac:dyDescent="0.25">
      <c r="A44" s="373" t="s">
        <v>44</v>
      </c>
      <c r="B44" s="373"/>
      <c r="C44" s="373"/>
      <c r="D44" s="373"/>
      <c r="E44" s="373"/>
      <c r="F44" s="373"/>
      <c r="G44" s="373"/>
      <c r="H44" s="373"/>
    </row>
    <row r="45" spans="1:21" ht="26.25" customHeight="1" x14ac:dyDescent="0.25">
      <c r="A45" s="374" t="s">
        <v>45</v>
      </c>
      <c r="B45" s="374"/>
      <c r="C45" s="375" t="s">
        <v>51</v>
      </c>
      <c r="D45" s="376"/>
      <c r="E45" s="374" t="s">
        <v>52</v>
      </c>
      <c r="F45" s="374"/>
      <c r="G45" s="377" t="s">
        <v>16</v>
      </c>
      <c r="H45" s="378"/>
    </row>
    <row r="46" spans="1:21" x14ac:dyDescent="0.25">
      <c r="A46" s="379" t="s">
        <v>46</v>
      </c>
      <c r="B46" s="379"/>
      <c r="C46" s="380">
        <v>0.3</v>
      </c>
      <c r="D46" s="381"/>
      <c r="E46" s="382">
        <f>'Document Analysis, Obs. Discuss'!AP71</f>
        <v>0</v>
      </c>
      <c r="F46" s="366"/>
      <c r="G46" s="383">
        <f>E46*0.3</f>
        <v>0</v>
      </c>
      <c r="H46" s="384"/>
    </row>
    <row r="47" spans="1:21" x14ac:dyDescent="0.25">
      <c r="A47" s="379" t="s">
        <v>47</v>
      </c>
      <c r="B47" s="379"/>
      <c r="C47" s="380">
        <v>0.3</v>
      </c>
      <c r="D47" s="381"/>
      <c r="E47" s="382">
        <f>'Document Analysis, Obs. Discuss'!AP72</f>
        <v>0</v>
      </c>
      <c r="F47" s="366"/>
      <c r="G47" s="383">
        <f>E47*0.3</f>
        <v>0</v>
      </c>
      <c r="H47" s="384"/>
    </row>
    <row r="48" spans="1:21"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103"/>
      <c r="E51" s="48"/>
      <c r="F51" s="48"/>
      <c r="G51" s="49"/>
      <c r="H51" s="49"/>
    </row>
    <row r="52" spans="1:8" s="50" customFormat="1" ht="12.75" customHeight="1" x14ac:dyDescent="0.25">
      <c r="A52" s="51"/>
      <c r="B52" s="45"/>
      <c r="C52" s="46" t="s">
        <v>35</v>
      </c>
      <c r="D52" s="103"/>
      <c r="E52" s="48"/>
      <c r="F52" s="48"/>
      <c r="G52" s="49"/>
      <c r="H52" s="49"/>
    </row>
    <row r="53" spans="1:8" s="50" customFormat="1" ht="12.75" customHeight="1" x14ac:dyDescent="0.25">
      <c r="A53" s="51"/>
      <c r="B53" s="45"/>
      <c r="C53" s="46" t="s">
        <v>36</v>
      </c>
      <c r="D53" s="103"/>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111"/>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110"/>
      <c r="F107" s="110"/>
    </row>
    <row r="110" spans="1:8" x14ac:dyDescent="0.25">
      <c r="B110" s="408">
        <f>'Input Menu'!B50</f>
        <v>0</v>
      </c>
      <c r="C110" s="408"/>
      <c r="D110" s="408"/>
      <c r="E110" s="408"/>
      <c r="F110" s="408"/>
    </row>
    <row r="111" spans="1:8" x14ac:dyDescent="0.25">
      <c r="B111" s="408" t="s">
        <v>66</v>
      </c>
      <c r="C111" s="408"/>
      <c r="D111" s="408"/>
      <c r="E111" s="408"/>
      <c r="F111" s="408"/>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howPageBreaks="1" showGridLines="0" printArea="1" hiddenRows="1" hiddenColumns="1" state="hidden" view="pageBreakPreview" topLeftCell="A94">
      <selection activeCell="F7" sqref="F7"/>
      <pageMargins left="0.7" right="0.7" top="0.75" bottom="0.75" header="0.3" footer="0.3"/>
      <pageSetup paperSize="5" scale="90" orientation="portrait" horizontalDpi="360" verticalDpi="360" r:id="rId1"/>
    </customSheetView>
  </customSheetViews>
  <mergeCells count="97">
    <mergeCell ref="B110:F110"/>
    <mergeCell ref="B111:F111"/>
    <mergeCell ref="B102:C102"/>
    <mergeCell ref="E102:F102"/>
    <mergeCell ref="B105:C105"/>
    <mergeCell ref="E105:F105"/>
    <mergeCell ref="B106:C106"/>
    <mergeCell ref="E106:F106"/>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A67:B67"/>
    <mergeCell ref="C67:D67"/>
    <mergeCell ref="E67:F67"/>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8:H8"/>
    <mergeCell ref="B9:C9"/>
    <mergeCell ref="A11:A16"/>
    <mergeCell ref="E11:E16"/>
    <mergeCell ref="F11:F16"/>
    <mergeCell ref="G11:G16"/>
    <mergeCell ref="H11:H16"/>
    <mergeCell ref="A1:H1"/>
    <mergeCell ref="A2:H2"/>
    <mergeCell ref="A3:H3"/>
    <mergeCell ref="A5:H5"/>
    <mergeCell ref="B6:D6"/>
    <mergeCell ref="F6:H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360" verticalDpi="36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1">
    <tabColor rgb="FFFF0000"/>
  </sheetPr>
  <dimension ref="A1:O112"/>
  <sheetViews>
    <sheetView showGridLines="0" view="pageBreakPreview" zoomScale="120" zoomScaleNormal="100" zoomScaleSheetLayoutView="120" workbookViewId="0">
      <selection activeCell="A2" sqref="A2:H2"/>
    </sheetView>
  </sheetViews>
  <sheetFormatPr defaultRowHeight="15" x14ac:dyDescent="0.25"/>
  <cols>
    <col min="1" max="1" width="12.7109375" style="95" customWidth="1"/>
    <col min="2" max="2" width="17.28515625" style="98" customWidth="1"/>
    <col min="3" max="3" width="9.140625" style="36" customWidth="1"/>
    <col min="4" max="4" width="10.5703125" style="98" customWidth="1"/>
    <col min="5" max="5" width="24.5703125" style="5" customWidth="1"/>
    <col min="6" max="6" width="9.7109375" style="5" customWidth="1"/>
    <col min="7" max="7" width="11.140625" style="4" hidden="1" customWidth="1"/>
    <col min="8" max="8" width="10.5703125" style="4" customWidth="1"/>
    <col min="9" max="9" width="8.85546875" hidden="1" customWidth="1"/>
    <col min="10" max="10" width="4.28515625" hidden="1" customWidth="1"/>
    <col min="11" max="11" width="5.5703125" hidden="1" customWidth="1"/>
    <col min="13" max="13" width="10.85546875" customWidth="1"/>
    <col min="14" max="14" width="3.28515625" customWidth="1"/>
    <col min="15" max="15" width="5.140625" customWidth="1"/>
  </cols>
  <sheetData>
    <row r="1" spans="1:14" x14ac:dyDescent="0.25">
      <c r="A1" s="402" t="str">
        <f>'Main Menu'!A1:F1</f>
        <v>Department of Education</v>
      </c>
      <c r="B1" s="402"/>
      <c r="C1" s="402"/>
      <c r="D1" s="402"/>
      <c r="E1" s="402"/>
      <c r="F1" s="402"/>
      <c r="G1" s="402"/>
      <c r="H1" s="402"/>
    </row>
    <row r="2" spans="1:14" x14ac:dyDescent="0.25">
      <c r="A2" s="402" t="str">
        <f>'Main Menu'!A2:F2</f>
        <v>Region X</v>
      </c>
      <c r="B2" s="402"/>
      <c r="C2" s="402"/>
      <c r="D2" s="402"/>
      <c r="E2" s="402"/>
      <c r="F2" s="402"/>
      <c r="G2" s="402"/>
      <c r="H2" s="402"/>
    </row>
    <row r="3" spans="1:14" ht="17.25" customHeight="1" x14ac:dyDescent="0.25">
      <c r="A3" s="410" t="str">
        <f>'Main Menu'!A3:F3</f>
        <v/>
      </c>
      <c r="B3" s="410"/>
      <c r="C3" s="410"/>
      <c r="D3" s="410"/>
      <c r="E3" s="410"/>
      <c r="F3" s="410"/>
      <c r="G3" s="410"/>
      <c r="H3" s="410"/>
    </row>
    <row r="4" spans="1:14" ht="11.25" customHeight="1" x14ac:dyDescent="0.25"/>
    <row r="5" spans="1:14" ht="33.75" customHeight="1" x14ac:dyDescent="0.25">
      <c r="A5" s="358" t="s">
        <v>0</v>
      </c>
      <c r="B5" s="358"/>
      <c r="C5" s="358"/>
      <c r="D5" s="358"/>
      <c r="E5" s="358"/>
      <c r="F5" s="358"/>
      <c r="G5" s="358"/>
      <c r="H5" s="358"/>
    </row>
    <row r="6" spans="1:14" ht="30.75" customHeight="1" x14ac:dyDescent="0.25">
      <c r="A6" s="95" t="s">
        <v>1</v>
      </c>
      <c r="B6" s="433">
        <f>'Main Menu'!G6</f>
        <v>0</v>
      </c>
      <c r="C6" s="433"/>
      <c r="D6" s="433"/>
      <c r="E6" s="18" t="s">
        <v>225</v>
      </c>
      <c r="F6" s="432" t="str">
        <f>'Main Menu'!B8</f>
        <v/>
      </c>
      <c r="G6" s="432"/>
      <c r="H6" s="432"/>
      <c r="K6">
        <f>B6</f>
        <v>0</v>
      </c>
    </row>
    <row r="7" spans="1:14" ht="3" customHeight="1" x14ac:dyDescent="0.25">
      <c r="B7" s="6"/>
      <c r="C7" s="37"/>
      <c r="D7" s="6"/>
      <c r="E7" s="15"/>
      <c r="F7" s="100"/>
      <c r="G7" s="100"/>
      <c r="H7" s="7"/>
    </row>
    <row r="8" spans="1:14" ht="18.75" customHeight="1" x14ac:dyDescent="0.25">
      <c r="A8" s="361" t="s">
        <v>31</v>
      </c>
      <c r="B8" s="361"/>
      <c r="C8" s="361"/>
      <c r="D8" s="361"/>
      <c r="E8" s="361"/>
      <c r="F8" s="361"/>
      <c r="G8" s="361"/>
      <c r="H8" s="361"/>
    </row>
    <row r="9" spans="1:14" s="2" customFormat="1" ht="27" customHeight="1" x14ac:dyDescent="0.25">
      <c r="A9" s="29" t="s">
        <v>2</v>
      </c>
      <c r="B9" s="362" t="s">
        <v>13</v>
      </c>
      <c r="C9" s="362"/>
      <c r="D9" s="96"/>
      <c r="E9" s="96" t="s">
        <v>14</v>
      </c>
      <c r="F9" s="96" t="s">
        <v>15</v>
      </c>
      <c r="G9" s="96" t="s">
        <v>15</v>
      </c>
      <c r="H9" s="31" t="s">
        <v>16</v>
      </c>
    </row>
    <row r="10" spans="1:14" s="2" customFormat="1" ht="2.25" customHeight="1" x14ac:dyDescent="0.25">
      <c r="A10" s="8"/>
      <c r="B10" s="9"/>
      <c r="C10" s="38"/>
      <c r="D10" s="9"/>
      <c r="E10" s="9"/>
      <c r="F10" s="14"/>
      <c r="G10" s="14"/>
      <c r="H10" s="19"/>
    </row>
    <row r="11" spans="1:14" ht="30" x14ac:dyDescent="0.25">
      <c r="A11" s="350" t="s">
        <v>3</v>
      </c>
      <c r="B11" s="32" t="s">
        <v>9</v>
      </c>
      <c r="C11" s="53" t="s">
        <v>10</v>
      </c>
      <c r="D11" s="54" t="s">
        <v>188</v>
      </c>
      <c r="E11" s="351"/>
      <c r="F11" s="352">
        <f>N16</f>
        <v>3</v>
      </c>
      <c r="G11" s="355">
        <f>F11*0.45</f>
        <v>1.35</v>
      </c>
      <c r="H11" s="355">
        <f>G11</f>
        <v>1.35</v>
      </c>
    </row>
    <row r="12" spans="1:14" hidden="1" x14ac:dyDescent="0.25">
      <c r="A12" s="350"/>
      <c r="B12" s="11" t="str">
        <f>'Main Menu'!B14</f>
        <v>SY 2009-2010</v>
      </c>
      <c r="C12" s="39"/>
      <c r="D12" s="33">
        <f>'Main Menu'!D14</f>
        <v>990</v>
      </c>
      <c r="E12" s="351"/>
      <c r="F12" s="353"/>
      <c r="G12" s="356"/>
      <c r="H12" s="356"/>
    </row>
    <row r="13" spans="1:14" ht="18.75" customHeight="1" x14ac:dyDescent="0.25">
      <c r="A13" s="350"/>
      <c r="B13" s="11" t="str">
        <f>'Main Menu'!B15</f>
        <v/>
      </c>
      <c r="C13" s="40"/>
      <c r="D13" s="33" t="str">
        <f>'Main Menu'!F15</f>
        <v/>
      </c>
      <c r="E13" s="351"/>
      <c r="F13" s="353"/>
      <c r="G13" s="356"/>
      <c r="H13" s="356"/>
      <c r="K13" t="s">
        <v>17</v>
      </c>
      <c r="N13" t="str">
        <f>IF(D13&gt;=95,"3",IF(D13&gt;=90,"2",IF(D13&gt;=85,"1","0")))</f>
        <v>3</v>
      </c>
    </row>
    <row r="14" spans="1:14" ht="20.25" customHeight="1" x14ac:dyDescent="0.25">
      <c r="A14" s="350"/>
      <c r="B14" s="11" t="str">
        <f>'Main Menu'!B16</f>
        <v/>
      </c>
      <c r="C14" s="40"/>
      <c r="D14" s="33" t="str">
        <f>'Main Menu'!F16</f>
        <v/>
      </c>
      <c r="E14" s="351"/>
      <c r="F14" s="353"/>
      <c r="G14" s="356"/>
      <c r="H14" s="356"/>
      <c r="K14" t="s">
        <v>18</v>
      </c>
      <c r="N14" t="str">
        <f>IF(D14&gt;=95,"3",IF(D14&gt;=90,"2",IF(D14&gt;=85,"1","0")))</f>
        <v>3</v>
      </c>
    </row>
    <row r="15" spans="1:14" ht="19.5" customHeight="1" x14ac:dyDescent="0.25">
      <c r="A15" s="350"/>
      <c r="B15" s="11" t="str">
        <f>'Main Menu'!B17</f>
        <v/>
      </c>
      <c r="C15" s="40"/>
      <c r="D15" s="33" t="str">
        <f>'Main Menu'!F17</f>
        <v/>
      </c>
      <c r="E15" s="351"/>
      <c r="F15" s="353"/>
      <c r="G15" s="356"/>
      <c r="H15" s="356"/>
      <c r="K15" t="s">
        <v>19</v>
      </c>
      <c r="N15" t="str">
        <f>IF(D15&gt;=95,"3",IF(D15&gt;=90,"2",IF(D15&gt;=85,"1","0")))</f>
        <v>3</v>
      </c>
    </row>
    <row r="16" spans="1:14" ht="25.5" customHeight="1" x14ac:dyDescent="0.25">
      <c r="A16" s="350"/>
      <c r="B16" s="429">
        <f>'Main Menu'!M72</f>
        <v>0</v>
      </c>
      <c r="C16" s="430"/>
      <c r="D16" s="431"/>
      <c r="E16" s="351"/>
      <c r="F16" s="354"/>
      <c r="G16" s="357"/>
      <c r="H16" s="357"/>
      <c r="I16" s="35"/>
      <c r="K16" t="s">
        <v>20</v>
      </c>
      <c r="N16">
        <f>(N13+N14+N15)/3</f>
        <v>3</v>
      </c>
    </row>
    <row r="17" spans="1:14"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4" ht="15" hidden="1" customHeight="1" x14ac:dyDescent="0.25">
      <c r="A18" s="350"/>
      <c r="B18" s="11" t="str">
        <f>'Main Menu'!B20</f>
        <v>SY 2008-2009</v>
      </c>
      <c r="C18" s="39"/>
      <c r="D18" s="33">
        <f>'Main Menu'!D20</f>
        <v>0.02</v>
      </c>
      <c r="E18" s="364"/>
      <c r="F18" s="366"/>
      <c r="G18" s="367"/>
      <c r="H18" s="356"/>
      <c r="I18" s="43"/>
      <c r="J18" s="41"/>
    </row>
    <row r="19" spans="1:14" x14ac:dyDescent="0.25">
      <c r="A19" s="350"/>
      <c r="B19" s="11" t="str">
        <f>'Main Menu'!B21</f>
        <v/>
      </c>
      <c r="C19" s="40"/>
      <c r="D19" s="65" t="str">
        <f>'Main Menu'!D21</f>
        <v/>
      </c>
      <c r="E19" s="364"/>
      <c r="F19" s="366"/>
      <c r="G19" s="367"/>
      <c r="H19" s="356"/>
      <c r="I19" s="43"/>
      <c r="J19" s="40"/>
      <c r="K19" t="s">
        <v>22</v>
      </c>
    </row>
    <row r="20" spans="1:14" x14ac:dyDescent="0.25">
      <c r="A20" s="350"/>
      <c r="B20" s="11" t="str">
        <f>'Main Menu'!B22</f>
        <v/>
      </c>
      <c r="C20" s="40" t="e">
        <f>D20-D19</f>
        <v>#VALUE!</v>
      </c>
      <c r="D20" s="65" t="str">
        <f>'Main Menu'!D22</f>
        <v/>
      </c>
      <c r="E20" s="364"/>
      <c r="F20" s="366"/>
      <c r="G20" s="367"/>
      <c r="H20" s="356"/>
      <c r="I20" s="43"/>
      <c r="J20" s="40"/>
      <c r="K20" t="s">
        <v>23</v>
      </c>
    </row>
    <row r="21" spans="1:14" x14ac:dyDescent="0.25">
      <c r="A21" s="350"/>
      <c r="B21" s="11" t="str">
        <f>'Main Menu'!B23</f>
        <v/>
      </c>
      <c r="C21" s="40" t="e">
        <f>D21-D20</f>
        <v>#VALUE!</v>
      </c>
      <c r="D21" s="65" t="str">
        <f>'Main Menu'!D23</f>
        <v/>
      </c>
      <c r="E21" s="364"/>
      <c r="F21" s="366"/>
      <c r="G21" s="367"/>
      <c r="H21" s="356"/>
      <c r="I21" s="43"/>
      <c r="J21" s="40"/>
      <c r="K21" t="s">
        <v>24</v>
      </c>
    </row>
    <row r="22" spans="1:14" x14ac:dyDescent="0.25">
      <c r="A22" s="350"/>
      <c r="B22" s="97" t="s">
        <v>29</v>
      </c>
      <c r="C22" s="72" t="e">
        <f>(C20+C21)/2</f>
        <v>#VALUE!</v>
      </c>
      <c r="D22" s="66"/>
      <c r="E22" s="365"/>
      <c r="F22" s="366"/>
      <c r="G22" s="367"/>
      <c r="H22" s="356"/>
      <c r="I22" s="43"/>
      <c r="J22" s="41"/>
    </row>
    <row r="23" spans="1:14" ht="30" x14ac:dyDescent="0.25">
      <c r="A23" s="350"/>
      <c r="B23" s="32" t="s">
        <v>5</v>
      </c>
      <c r="C23" s="53" t="s">
        <v>10</v>
      </c>
      <c r="D23" s="53" t="s">
        <v>70</v>
      </c>
      <c r="E23" s="351"/>
      <c r="F23" s="352" t="e">
        <f>IF(C28&gt;=5,"1",IF(C28&gt;=7,"2",IF(C28&gt;=10,"3","0")))</f>
        <v>#VALUE!</v>
      </c>
      <c r="G23" s="367" t="e">
        <f>F23*0.0833</f>
        <v>#VALUE!</v>
      </c>
      <c r="H23" s="356"/>
      <c r="K23" t="s">
        <v>25</v>
      </c>
    </row>
    <row r="24" spans="1:14" hidden="1" x14ac:dyDescent="0.25">
      <c r="A24" s="350"/>
      <c r="B24" s="11" t="str">
        <f>'Main Menu'!B26</f>
        <v>SY 2008-2009</v>
      </c>
      <c r="C24" s="39"/>
      <c r="D24" s="39">
        <f>'Main Menu'!D26</f>
        <v>65</v>
      </c>
      <c r="E24" s="351"/>
      <c r="F24" s="353"/>
      <c r="G24" s="367"/>
      <c r="H24" s="356"/>
    </row>
    <row r="25" spans="1:14" x14ac:dyDescent="0.25">
      <c r="A25" s="350"/>
      <c r="B25" s="11" t="str">
        <f>'Main Menu'!B27</f>
        <v/>
      </c>
      <c r="C25" s="40"/>
      <c r="D25" s="63" t="str">
        <f>'Main Menu'!D27</f>
        <v/>
      </c>
      <c r="E25" s="351"/>
      <c r="F25" s="353"/>
      <c r="G25" s="367"/>
      <c r="H25" s="356"/>
      <c r="K25" t="s">
        <v>26</v>
      </c>
      <c r="N25" t="str">
        <f>IF(D25&gt;=95,"3","0")</f>
        <v>3</v>
      </c>
    </row>
    <row r="26" spans="1:14" x14ac:dyDescent="0.25">
      <c r="A26" s="350"/>
      <c r="B26" s="11" t="str">
        <f>'Main Menu'!B28</f>
        <v/>
      </c>
      <c r="C26" s="40" t="e">
        <f>(D26-D25)/D25*100</f>
        <v>#VALUE!</v>
      </c>
      <c r="D26" s="63" t="str">
        <f>'Main Menu'!D28</f>
        <v/>
      </c>
      <c r="E26" s="351"/>
      <c r="F26" s="353"/>
      <c r="G26" s="367"/>
      <c r="H26" s="356"/>
      <c r="K26" t="s">
        <v>27</v>
      </c>
      <c r="N26" t="str">
        <f>IF(D26&gt;=95,"3","0")</f>
        <v>3</v>
      </c>
    </row>
    <row r="27" spans="1:14" x14ac:dyDescent="0.25">
      <c r="A27" s="350"/>
      <c r="B27" s="11" t="str">
        <f>'Main Menu'!B29</f>
        <v/>
      </c>
      <c r="C27" s="40" t="e">
        <f>(D27-D26)/D26*100</f>
        <v>#VALUE!</v>
      </c>
      <c r="D27" s="63" t="str">
        <f>'Main Menu'!D29</f>
        <v/>
      </c>
      <c r="E27" s="351"/>
      <c r="F27" s="353"/>
      <c r="G27" s="367"/>
      <c r="H27" s="356"/>
      <c r="N27" t="str">
        <f>IF(D27&gt;=95,"3","0")</f>
        <v>3</v>
      </c>
    </row>
    <row r="28" spans="1:14" x14ac:dyDescent="0.25">
      <c r="A28" s="350"/>
      <c r="B28" s="97" t="s">
        <v>28</v>
      </c>
      <c r="C28" s="72" t="e">
        <f>AVERAGE(C26:C27)</f>
        <v>#VALUE!</v>
      </c>
      <c r="D28" s="40"/>
      <c r="E28" s="351"/>
      <c r="F28" s="354"/>
      <c r="G28" s="367"/>
      <c r="H28" s="356"/>
      <c r="N28">
        <f>(N25+N26+N27)/3</f>
        <v>3</v>
      </c>
    </row>
    <row r="29" spans="1:14" ht="30" x14ac:dyDescent="0.25">
      <c r="A29" s="350"/>
      <c r="B29" s="32" t="s">
        <v>6</v>
      </c>
      <c r="C29" s="53" t="s">
        <v>10</v>
      </c>
      <c r="D29" s="53" t="s">
        <v>71</v>
      </c>
      <c r="E29" s="351"/>
      <c r="F29" s="352">
        <f>N34</f>
        <v>2</v>
      </c>
      <c r="G29" s="367">
        <f>F29*0.0834</f>
        <v>0.1668</v>
      </c>
      <c r="H29" s="356"/>
    </row>
    <row r="30" spans="1:14" hidden="1" x14ac:dyDescent="0.25">
      <c r="A30" s="350"/>
      <c r="B30" s="11" t="str">
        <f>'Main Menu'!B32</f>
        <v>SY 2008-2009</v>
      </c>
      <c r="C30" s="39"/>
      <c r="D30" s="39">
        <f>'Main Menu'!D32</f>
        <v>58</v>
      </c>
      <c r="E30" s="351"/>
      <c r="F30" s="353"/>
      <c r="G30" s="367"/>
      <c r="H30" s="356"/>
    </row>
    <row r="31" spans="1:14" x14ac:dyDescent="0.25">
      <c r="A31" s="350"/>
      <c r="B31" s="11" t="str">
        <f>'Main Menu'!B33</f>
        <v/>
      </c>
      <c r="C31" s="40"/>
      <c r="D31" s="63">
        <f>'Main Menu'!D33</f>
        <v>95</v>
      </c>
      <c r="E31" s="351"/>
      <c r="F31" s="353"/>
      <c r="G31" s="367"/>
      <c r="H31" s="356"/>
      <c r="N31" t="str">
        <f>IF(D31&gt;=95,"3","0")</f>
        <v>3</v>
      </c>
    </row>
    <row r="32" spans="1:14" x14ac:dyDescent="0.25">
      <c r="A32" s="350"/>
      <c r="B32" s="11" t="str">
        <f>'Main Menu'!B34</f>
        <v/>
      </c>
      <c r="C32" s="40"/>
      <c r="D32" s="63">
        <f>'Main Menu'!D34</f>
        <v>96</v>
      </c>
      <c r="E32" s="351"/>
      <c r="F32" s="353"/>
      <c r="G32" s="367"/>
      <c r="H32" s="356"/>
      <c r="N32" t="str">
        <f>IF(D32&gt;=95,"3","0")</f>
        <v>3</v>
      </c>
    </row>
    <row r="33" spans="1:14" x14ac:dyDescent="0.25">
      <c r="A33" s="350"/>
      <c r="B33" s="11" t="str">
        <f>'Main Menu'!B35</f>
        <v/>
      </c>
      <c r="C33" s="40"/>
      <c r="D33" s="63">
        <f>'Main Menu'!D35</f>
        <v>83.72</v>
      </c>
      <c r="E33" s="351"/>
      <c r="F33" s="353"/>
      <c r="G33" s="367"/>
      <c r="H33" s="356"/>
      <c r="N33" t="str">
        <f>IF(D33&gt;=95,"3","0")</f>
        <v>0</v>
      </c>
    </row>
    <row r="34" spans="1:14" x14ac:dyDescent="0.25">
      <c r="A34" s="350"/>
      <c r="B34" s="116" t="s">
        <v>28</v>
      </c>
      <c r="C34" s="117"/>
      <c r="D34" s="118"/>
      <c r="E34" s="351"/>
      <c r="F34" s="354"/>
      <c r="G34" s="367"/>
      <c r="H34" s="357"/>
      <c r="N34">
        <f>(N31+N32+N33)/3</f>
        <v>2</v>
      </c>
    </row>
    <row r="35" spans="1:14" ht="38.25" customHeight="1" x14ac:dyDescent="0.25">
      <c r="A35" s="350" t="s">
        <v>8</v>
      </c>
      <c r="B35" s="32" t="s">
        <v>7</v>
      </c>
      <c r="C35" s="64" t="s">
        <v>10</v>
      </c>
      <c r="D35" s="64" t="s">
        <v>7</v>
      </c>
      <c r="E35" s="351"/>
      <c r="F35" s="352" t="e">
        <f>IF(C40&gt;=7,"3",IF(C40&gt;=5,"2",IF(C40&gt;=2,"1","0")))</f>
        <v>#VALUE!</v>
      </c>
      <c r="G35" s="355" t="e">
        <f>F35*0.3</f>
        <v>#VALUE!</v>
      </c>
      <c r="H35" s="355" t="e">
        <f>G35</f>
        <v>#VALUE!</v>
      </c>
    </row>
    <row r="36" spans="1:14" hidden="1" x14ac:dyDescent="0.25">
      <c r="A36" s="350"/>
      <c r="B36" s="11" t="str">
        <f>'Main Menu'!B38</f>
        <v>SY 2008-2009</v>
      </c>
      <c r="C36" s="63"/>
      <c r="D36" s="63">
        <f>'Main Menu'!D38</f>
        <v>56</v>
      </c>
      <c r="E36" s="351"/>
      <c r="F36" s="353"/>
      <c r="G36" s="356"/>
      <c r="H36" s="356"/>
    </row>
    <row r="37" spans="1:14" ht="25.5" customHeight="1" x14ac:dyDescent="0.25">
      <c r="A37" s="350"/>
      <c r="B37" s="11" t="str">
        <f>'Main Menu'!B39</f>
        <v/>
      </c>
      <c r="C37" s="40"/>
      <c r="D37" s="63" t="str">
        <f>'Main Menu'!D39</f>
        <v/>
      </c>
      <c r="E37" s="351"/>
      <c r="F37" s="353"/>
      <c r="G37" s="356"/>
      <c r="H37" s="356"/>
    </row>
    <row r="38" spans="1:14" ht="24.75" customHeight="1" x14ac:dyDescent="0.25">
      <c r="A38" s="350"/>
      <c r="B38" s="11" t="str">
        <f>'Main Menu'!B40</f>
        <v/>
      </c>
      <c r="C38" s="40" t="e">
        <f>(D38-D37)/D37*100</f>
        <v>#VALUE!</v>
      </c>
      <c r="D38" s="63" t="str">
        <f>'Main Menu'!D40</f>
        <v/>
      </c>
      <c r="E38" s="351"/>
      <c r="F38" s="353"/>
      <c r="G38" s="356"/>
      <c r="H38" s="356"/>
    </row>
    <row r="39" spans="1:14" ht="27" customHeight="1" x14ac:dyDescent="0.25">
      <c r="A39" s="350"/>
      <c r="B39" s="11" t="str">
        <f>'Main Menu'!B41</f>
        <v/>
      </c>
      <c r="C39" s="40" t="e">
        <f>(D39-D38)/D38*100</f>
        <v>#VALUE!</v>
      </c>
      <c r="D39" s="63" t="str">
        <f>'Main Menu'!D41</f>
        <v/>
      </c>
      <c r="E39" s="351"/>
      <c r="F39" s="353"/>
      <c r="G39" s="356"/>
      <c r="H39" s="356"/>
    </row>
    <row r="40" spans="1:14" ht="24" customHeight="1" x14ac:dyDescent="0.25">
      <c r="A40" s="350"/>
      <c r="B40" s="97" t="s">
        <v>28</v>
      </c>
      <c r="C40" s="71" t="e">
        <f>AVERAGE(C38:C39)</f>
        <v>#VALUE!</v>
      </c>
      <c r="D40" s="40"/>
      <c r="E40" s="351"/>
      <c r="F40" s="354"/>
      <c r="G40" s="357"/>
      <c r="H40" s="357"/>
    </row>
    <row r="41" spans="1:14" ht="13.5" customHeight="1" x14ac:dyDescent="0.25">
      <c r="A41" s="369" t="s">
        <v>32</v>
      </c>
      <c r="B41" s="370"/>
      <c r="C41" s="370"/>
      <c r="D41" s="370"/>
      <c r="E41" s="371"/>
      <c r="F41" s="25"/>
      <c r="G41" s="24"/>
      <c r="H41" s="23" t="e">
        <f>SUM(H11:H40)</f>
        <v>#VALUE!</v>
      </c>
    </row>
    <row r="42" spans="1:14" ht="8.25" customHeight="1" x14ac:dyDescent="0.25">
      <c r="A42" s="20"/>
      <c r="C42" s="42"/>
      <c r="D42" s="26"/>
    </row>
    <row r="43" spans="1:14" ht="13.5" customHeight="1" x14ac:dyDescent="0.25">
      <c r="A43" s="372" t="s">
        <v>43</v>
      </c>
      <c r="B43" s="372"/>
      <c r="C43" s="372"/>
      <c r="D43" s="372"/>
      <c r="E43" s="372"/>
      <c r="F43" s="372"/>
      <c r="G43" s="372"/>
      <c r="H43" s="372"/>
    </row>
    <row r="44" spans="1:14" ht="22.5" customHeight="1" x14ac:dyDescent="0.25">
      <c r="A44" s="373" t="s">
        <v>44</v>
      </c>
      <c r="B44" s="373"/>
      <c r="C44" s="373"/>
      <c r="D44" s="373"/>
      <c r="E44" s="373"/>
      <c r="F44" s="373"/>
      <c r="G44" s="373"/>
      <c r="H44" s="373"/>
    </row>
    <row r="45" spans="1:14" ht="26.25" customHeight="1" x14ac:dyDescent="0.25">
      <c r="A45" s="374" t="s">
        <v>45</v>
      </c>
      <c r="B45" s="374"/>
      <c r="C45" s="375" t="s">
        <v>51</v>
      </c>
      <c r="D45" s="376"/>
      <c r="E45" s="374" t="s">
        <v>52</v>
      </c>
      <c r="F45" s="374"/>
      <c r="G45" s="377" t="s">
        <v>16</v>
      </c>
      <c r="H45" s="378"/>
    </row>
    <row r="46" spans="1:14" x14ac:dyDescent="0.25">
      <c r="A46" s="379" t="s">
        <v>46</v>
      </c>
      <c r="B46" s="379"/>
      <c r="C46" s="380">
        <v>0.3</v>
      </c>
      <c r="D46" s="381"/>
      <c r="E46" s="382">
        <f>'Document Analysis, Obs. Discuss'!AP71</f>
        <v>0</v>
      </c>
      <c r="F46" s="366"/>
      <c r="G46" s="383">
        <f>E46*0.3</f>
        <v>0</v>
      </c>
      <c r="H46" s="384"/>
    </row>
    <row r="47" spans="1:14" x14ac:dyDescent="0.25">
      <c r="A47" s="379" t="s">
        <v>47</v>
      </c>
      <c r="B47" s="379"/>
      <c r="C47" s="380">
        <v>0.3</v>
      </c>
      <c r="D47" s="381"/>
      <c r="E47" s="382">
        <f>'Document Analysis, Obs. Discuss'!AP72</f>
        <v>0</v>
      </c>
      <c r="F47" s="366"/>
      <c r="G47" s="383">
        <f>E47*0.3</f>
        <v>0</v>
      </c>
      <c r="H47" s="384"/>
    </row>
    <row r="48" spans="1:14"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99"/>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98"/>
      <c r="F107" s="98"/>
    </row>
    <row r="110" spans="1:8" x14ac:dyDescent="0.25">
      <c r="B110" s="408">
        <f>'Input Menu'!B50</f>
        <v>0</v>
      </c>
      <c r="C110" s="408"/>
      <c r="D110" s="408"/>
      <c r="E110" s="408"/>
      <c r="F110" s="408"/>
    </row>
    <row r="111" spans="1:8" x14ac:dyDescent="0.25">
      <c r="B111" s="408" t="s">
        <v>66</v>
      </c>
      <c r="C111" s="408"/>
      <c r="D111" s="408"/>
      <c r="E111" s="408"/>
      <c r="F111" s="408"/>
    </row>
    <row r="112" spans="1:8" x14ac:dyDescent="0.25">
      <c r="A112" s="123" t="e">
        <f>'Main Menu'!#REF!</f>
        <v>#REF!</v>
      </c>
    </row>
  </sheetData>
  <sheetProtection password="C542" sheet="1" objects="1" scenarios="1"/>
  <protectedRanges>
    <protectedRange sqref="E101 B101 B105 E105 B110" name="Range1"/>
  </protectedRanges>
  <customSheetViews>
    <customSheetView guid="{4A908606-4657-4E94-A24A-D00115F5FBC8}" scale="120" showPageBreaks="1" showGridLines="0" printArea="1" hiddenRows="1" hiddenColumns="1" state="hidden" view="pageBreakPreview">
      <selection activeCell="A2" sqref="A2:H2"/>
      <pageMargins left="0.7" right="0.7" top="0.75" bottom="0.75" header="0.3" footer="0.3"/>
      <pageSetup paperSize="5" scale="90" orientation="portrait" horizontalDpi="4294967293" verticalDpi="4294967293" r:id="rId1"/>
    </customSheetView>
  </customSheetViews>
  <mergeCells count="98">
    <mergeCell ref="A1:H1"/>
    <mergeCell ref="A2:H2"/>
    <mergeCell ref="A3:H3"/>
    <mergeCell ref="A5:H5"/>
    <mergeCell ref="F6:H6"/>
    <mergeCell ref="B6:D6"/>
    <mergeCell ref="A8:H8"/>
    <mergeCell ref="B9:C9"/>
    <mergeCell ref="A11:A16"/>
    <mergeCell ref="E11:E16"/>
    <mergeCell ref="F11:F16"/>
    <mergeCell ref="G11:G16"/>
    <mergeCell ref="H11:H16"/>
    <mergeCell ref="B16:D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G67:H67"/>
    <mergeCell ref="A68:B68"/>
    <mergeCell ref="C68:D68"/>
    <mergeCell ref="E68:F68"/>
    <mergeCell ref="G68:H68"/>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B110:F110"/>
    <mergeCell ref="B111:F111"/>
    <mergeCell ref="B102:C102"/>
    <mergeCell ref="E102:F102"/>
    <mergeCell ref="B105:C105"/>
    <mergeCell ref="E105:F105"/>
    <mergeCell ref="B106:C106"/>
    <mergeCell ref="E106:F10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048576"/>
  </dataValidations>
  <pageMargins left="0.7" right="0.7" top="0.75" bottom="0.75" header="0.3" footer="0.3"/>
  <pageSetup paperSize="5" scale="90"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56"/>
  <sheetViews>
    <sheetView showGridLines="0" tabSelected="1" view="pageBreakPreview" zoomScale="90" zoomScaleNormal="100" zoomScaleSheetLayoutView="90" workbookViewId="0">
      <selection sqref="A1:H1"/>
    </sheetView>
  </sheetViews>
  <sheetFormatPr defaultRowHeight="15" x14ac:dyDescent="0.25"/>
  <cols>
    <col min="1" max="1" width="15.85546875" style="140" customWidth="1"/>
    <col min="2" max="2" width="9" style="140" customWidth="1"/>
    <col min="3" max="3" width="16.5703125" style="140" customWidth="1"/>
    <col min="4" max="4" width="15.5703125" style="140" hidden="1" customWidth="1"/>
    <col min="5" max="5" width="16.28515625" style="144" customWidth="1"/>
    <col min="6" max="6" width="20.85546875" style="144" customWidth="1"/>
    <col min="7" max="7" width="15.5703125" style="144" customWidth="1"/>
    <col min="8" max="8" width="15.7109375" style="144" customWidth="1"/>
    <col min="9" max="9" width="9.140625" style="140" hidden="1" customWidth="1"/>
    <col min="10" max="11" width="9.140625" style="140"/>
    <col min="12" max="12" width="0.28515625" style="140" hidden="1" customWidth="1"/>
    <col min="13" max="16384" width="9.140625" style="140"/>
  </cols>
  <sheetData>
    <row r="1" spans="1:13" ht="15" customHeight="1" x14ac:dyDescent="0.25">
      <c r="A1" s="290" t="s">
        <v>192</v>
      </c>
      <c r="B1" s="290"/>
      <c r="C1" s="290"/>
      <c r="D1" s="290"/>
      <c r="E1" s="290"/>
      <c r="F1" s="290"/>
      <c r="G1" s="290"/>
      <c r="H1" s="290"/>
      <c r="I1" s="140" t="s">
        <v>194</v>
      </c>
    </row>
    <row r="2" spans="1:13" x14ac:dyDescent="0.25">
      <c r="A2" s="290" t="s">
        <v>193</v>
      </c>
      <c r="B2" s="290"/>
      <c r="C2" s="290"/>
      <c r="D2" s="290"/>
      <c r="E2" s="290"/>
      <c r="F2" s="290"/>
      <c r="G2" s="290"/>
      <c r="H2" s="290"/>
      <c r="I2" s="141" t="s">
        <v>202</v>
      </c>
    </row>
    <row r="3" spans="1:13" ht="18.75" customHeight="1" x14ac:dyDescent="0.25">
      <c r="A3" s="291" t="str">
        <f>IF(B6="","",VLOOKUP(B6,Maintenance!A:E,5,))</f>
        <v/>
      </c>
      <c r="B3" s="291"/>
      <c r="C3" s="291"/>
      <c r="D3" s="291"/>
      <c r="E3" s="291"/>
      <c r="F3" s="291"/>
      <c r="G3" s="291"/>
      <c r="H3" s="291"/>
      <c r="I3" s="141" t="s">
        <v>201</v>
      </c>
    </row>
    <row r="4" spans="1:13" ht="13.5" customHeight="1" x14ac:dyDescent="0.25">
      <c r="A4" s="142"/>
      <c r="B4" s="143"/>
      <c r="C4" s="143"/>
      <c r="I4" s="140" t="s">
        <v>203</v>
      </c>
    </row>
    <row r="5" spans="1:13" ht="22.5" customHeight="1" x14ac:dyDescent="0.25">
      <c r="A5" s="292" t="s">
        <v>302</v>
      </c>
      <c r="B5" s="292"/>
      <c r="C5" s="292"/>
      <c r="D5" s="292"/>
      <c r="E5" s="292"/>
      <c r="F5" s="292"/>
      <c r="G5" s="292"/>
      <c r="H5" s="292"/>
      <c r="I5" s="140" t="s">
        <v>200</v>
      </c>
    </row>
    <row r="6" spans="1:13" ht="27" customHeight="1" x14ac:dyDescent="0.25">
      <c r="A6" s="145" t="s">
        <v>299</v>
      </c>
      <c r="B6" s="289"/>
      <c r="C6" s="289"/>
      <c r="D6" s="216"/>
      <c r="E6" s="246"/>
      <c r="F6" s="256"/>
      <c r="G6" s="246"/>
      <c r="I6" s="140" t="s">
        <v>205</v>
      </c>
      <c r="K6" s="140">
        <f>B6</f>
        <v>0</v>
      </c>
    </row>
    <row r="7" spans="1:13" ht="24" customHeight="1" x14ac:dyDescent="0.25">
      <c r="A7" s="146" t="s">
        <v>261</v>
      </c>
      <c r="B7" s="288" t="str">
        <f>IF(B6="","",VLOOKUP(B6,Maintenance!A:B,2,))</f>
        <v/>
      </c>
      <c r="C7" s="288"/>
      <c r="D7" s="217"/>
      <c r="E7" s="247"/>
      <c r="F7" s="257"/>
      <c r="G7" s="247"/>
      <c r="I7" s="140" t="s">
        <v>206</v>
      </c>
    </row>
    <row r="8" spans="1:13" ht="24" customHeight="1" x14ac:dyDescent="0.25">
      <c r="A8" s="146" t="s">
        <v>824</v>
      </c>
      <c r="B8" s="288" t="str">
        <f>IF(B6="","",VLOOKUP(B6,Maintenance!A:D,4,))</f>
        <v/>
      </c>
      <c r="C8" s="288"/>
      <c r="D8" s="247"/>
      <c r="E8" s="247"/>
      <c r="F8" s="257"/>
      <c r="G8" s="247"/>
      <c r="K8" s="140" t="str">
        <f>B8</f>
        <v/>
      </c>
    </row>
    <row r="9" spans="1:13" ht="27.75" customHeight="1" x14ac:dyDescent="0.25">
      <c r="A9" s="146" t="s">
        <v>224</v>
      </c>
      <c r="B9" s="305"/>
      <c r="C9" s="305"/>
    </row>
    <row r="10" spans="1:13" ht="27.75" customHeight="1" thickBot="1" x14ac:dyDescent="0.3">
      <c r="A10" s="308" t="s">
        <v>31</v>
      </c>
      <c r="B10" s="308"/>
      <c r="C10" s="308"/>
      <c r="I10" s="140" t="s">
        <v>195</v>
      </c>
    </row>
    <row r="11" spans="1:13" ht="18" hidden="1" customHeight="1" thickBot="1" x14ac:dyDescent="0.3">
      <c r="A11" s="303" t="s">
        <v>187</v>
      </c>
      <c r="B11" s="303"/>
      <c r="C11" s="303"/>
      <c r="D11" s="303"/>
      <c r="E11" s="304"/>
      <c r="F11" s="304"/>
      <c r="G11" s="304"/>
      <c r="I11" s="140" t="s">
        <v>197</v>
      </c>
    </row>
    <row r="12" spans="1:13" s="141" customFormat="1" ht="35.25" customHeight="1" thickBot="1" x14ac:dyDescent="0.3">
      <c r="A12" s="132" t="s">
        <v>2</v>
      </c>
      <c r="B12" s="133" t="s">
        <v>233</v>
      </c>
      <c r="C12" s="244" t="s">
        <v>13</v>
      </c>
      <c r="D12" s="134"/>
      <c r="E12" s="309" t="s">
        <v>190</v>
      </c>
      <c r="F12" s="310"/>
      <c r="G12" s="310"/>
      <c r="H12" s="311"/>
      <c r="I12" s="140" t="s">
        <v>204</v>
      </c>
    </row>
    <row r="13" spans="1:13" s="141" customFormat="1" ht="15.75" customHeight="1" x14ac:dyDescent="0.25">
      <c r="A13" s="299" t="s">
        <v>3</v>
      </c>
      <c r="B13" s="294" t="s">
        <v>287</v>
      </c>
      <c r="C13" s="295"/>
      <c r="D13" s="148"/>
      <c r="E13" s="312" t="s">
        <v>834</v>
      </c>
      <c r="F13" s="312"/>
      <c r="G13" s="312"/>
      <c r="H13" s="312"/>
      <c r="I13" s="140" t="s">
        <v>199</v>
      </c>
    </row>
    <row r="14" spans="1:13" ht="75" customHeight="1" x14ac:dyDescent="0.25">
      <c r="A14" s="300"/>
      <c r="B14" s="296"/>
      <c r="C14" s="297"/>
      <c r="D14" s="149"/>
      <c r="E14" s="243" t="s">
        <v>829</v>
      </c>
      <c r="F14" s="150" t="s">
        <v>830</v>
      </c>
      <c r="G14" s="243" t="s">
        <v>831</v>
      </c>
      <c r="H14" s="150" t="s">
        <v>832</v>
      </c>
      <c r="I14" s="140" t="s">
        <v>207</v>
      </c>
    </row>
    <row r="15" spans="1:13" ht="6.75" hidden="1" customHeight="1" x14ac:dyDescent="0.25">
      <c r="A15" s="300"/>
      <c r="B15" s="151" t="s">
        <v>17</v>
      </c>
      <c r="C15" s="152">
        <v>990</v>
      </c>
      <c r="D15" s="149"/>
      <c r="E15" s="153"/>
      <c r="F15" s="153" t="s">
        <v>183</v>
      </c>
      <c r="G15" s="153"/>
      <c r="H15" s="153"/>
    </row>
    <row r="16" spans="1:13" x14ac:dyDescent="0.25">
      <c r="A16" s="300"/>
      <c r="B16" s="154"/>
      <c r="C16" s="151"/>
      <c r="D16" s="149"/>
      <c r="E16" s="155"/>
      <c r="F16" s="155"/>
      <c r="G16" s="155"/>
      <c r="H16" s="155" t="str">
        <f>IF(B16="","",G16+F16+E16)</f>
        <v/>
      </c>
      <c r="I16" s="140" t="s">
        <v>198</v>
      </c>
      <c r="M16" s="258"/>
    </row>
    <row r="17" spans="1:9" x14ac:dyDescent="0.25">
      <c r="A17" s="300"/>
      <c r="B17" s="154" t="str">
        <f>IF(B16="","",B16+1)</f>
        <v/>
      </c>
      <c r="C17" s="151"/>
      <c r="D17" s="149"/>
      <c r="E17" s="155"/>
      <c r="F17" s="155"/>
      <c r="G17" s="155"/>
      <c r="H17" s="155" t="str">
        <f t="shared" ref="H17:H18" si="0">IF(B17="","",G17+F17+E17)</f>
        <v/>
      </c>
      <c r="I17" s="140" t="s">
        <v>196</v>
      </c>
    </row>
    <row r="18" spans="1:9" x14ac:dyDescent="0.25">
      <c r="A18" s="301"/>
      <c r="B18" s="154" t="str">
        <f>IF(B17="","",B17+1)</f>
        <v/>
      </c>
      <c r="C18" s="151"/>
      <c r="D18" s="149"/>
      <c r="E18" s="155"/>
      <c r="F18" s="155"/>
      <c r="G18" s="155"/>
      <c r="H18" s="155" t="str">
        <f t="shared" si="0"/>
        <v/>
      </c>
    </row>
    <row r="19" spans="1:9" ht="16.5" hidden="1" customHeight="1" x14ac:dyDescent="0.25">
      <c r="A19" s="156"/>
      <c r="B19" s="151" t="s">
        <v>191</v>
      </c>
      <c r="C19" s="157" t="e">
        <f>'1Elem. ER, CR1, CSR1, NAT1'!C17</f>
        <v>#VALUE!</v>
      </c>
      <c r="D19" s="158"/>
      <c r="E19" s="159"/>
      <c r="F19" s="153">
        <v>2013</v>
      </c>
      <c r="G19" s="153"/>
      <c r="H19" s="153"/>
    </row>
    <row r="20" spans="1:9" ht="30.75" customHeight="1" x14ac:dyDescent="0.25">
      <c r="A20" s="293" t="s">
        <v>4</v>
      </c>
      <c r="B20" s="306" t="s">
        <v>230</v>
      </c>
      <c r="C20" s="307"/>
      <c r="D20" s="131"/>
      <c r="E20" s="136" t="s">
        <v>278</v>
      </c>
      <c r="F20" s="245"/>
      <c r="G20" s="137" t="s">
        <v>231</v>
      </c>
      <c r="H20" s="245"/>
    </row>
    <row r="21" spans="1:9" ht="30" hidden="1" x14ac:dyDescent="0.25">
      <c r="A21" s="293"/>
      <c r="B21" s="151" t="s">
        <v>183</v>
      </c>
      <c r="C21" s="160">
        <v>0.02</v>
      </c>
      <c r="E21" s="153"/>
      <c r="F21" s="245"/>
      <c r="G21" s="161"/>
      <c r="H21" s="245"/>
    </row>
    <row r="22" spans="1:9" x14ac:dyDescent="0.25">
      <c r="A22" s="293"/>
      <c r="B22" s="154" t="str">
        <f>IF(B17="","",B16)</f>
        <v/>
      </c>
      <c r="C22" s="129"/>
      <c r="E22" s="153"/>
      <c r="F22" s="245"/>
      <c r="G22" s="161" t="str">
        <f>IF(B16="","",C16)</f>
        <v/>
      </c>
      <c r="H22" s="245"/>
    </row>
    <row r="23" spans="1:9" x14ac:dyDescent="0.25">
      <c r="A23" s="293"/>
      <c r="B23" s="154" t="str">
        <f>B17</f>
        <v/>
      </c>
      <c r="C23" s="129"/>
      <c r="E23" s="153"/>
      <c r="F23" s="245"/>
      <c r="G23" s="161" t="str">
        <f>IF(B17="","",C17)</f>
        <v/>
      </c>
      <c r="H23" s="245"/>
    </row>
    <row r="24" spans="1:9" x14ac:dyDescent="0.25">
      <c r="A24" s="293"/>
      <c r="B24" s="154" t="str">
        <f>B18</f>
        <v/>
      </c>
      <c r="C24" s="129"/>
      <c r="E24" s="153"/>
      <c r="F24" s="245"/>
      <c r="G24" s="161" t="str">
        <f>IF(B18="","",C18)</f>
        <v/>
      </c>
      <c r="H24" s="245"/>
    </row>
    <row r="25" spans="1:9" ht="24.75" hidden="1" x14ac:dyDescent="0.25">
      <c r="A25" s="293"/>
      <c r="B25" s="162" t="s">
        <v>29</v>
      </c>
      <c r="C25" s="163"/>
      <c r="E25" s="153"/>
      <c r="F25" s="245"/>
      <c r="G25" s="161"/>
      <c r="H25" s="245"/>
    </row>
    <row r="26" spans="1:9" ht="28.5" customHeight="1" x14ac:dyDescent="0.25">
      <c r="A26" s="293"/>
      <c r="B26" s="306" t="s">
        <v>232</v>
      </c>
      <c r="C26" s="307"/>
      <c r="D26" s="131"/>
      <c r="E26" s="135" t="s">
        <v>279</v>
      </c>
      <c r="F26" s="135" t="s">
        <v>833</v>
      </c>
      <c r="G26" s="137" t="s">
        <v>231</v>
      </c>
      <c r="H26" s="245"/>
    </row>
    <row r="27" spans="1:9" ht="30" hidden="1" x14ac:dyDescent="0.25">
      <c r="A27" s="293"/>
      <c r="B27" s="151" t="s">
        <v>183</v>
      </c>
      <c r="C27" s="164">
        <v>65</v>
      </c>
      <c r="E27" s="153"/>
      <c r="F27" s="245"/>
      <c r="G27" s="161"/>
      <c r="H27" s="245"/>
    </row>
    <row r="28" spans="1:9" x14ac:dyDescent="0.25">
      <c r="A28" s="293"/>
      <c r="B28" s="154" t="str">
        <f>B22</f>
        <v/>
      </c>
      <c r="C28" s="118"/>
      <c r="E28" s="153"/>
      <c r="F28" s="153"/>
      <c r="G28" s="161" t="str">
        <f>G22</f>
        <v/>
      </c>
      <c r="H28" s="245"/>
    </row>
    <row r="29" spans="1:9" x14ac:dyDescent="0.25">
      <c r="A29" s="293"/>
      <c r="B29" s="154" t="str">
        <f>B23</f>
        <v/>
      </c>
      <c r="C29" s="118"/>
      <c r="E29" s="153"/>
      <c r="F29" s="153"/>
      <c r="G29" s="161" t="str">
        <f>G23</f>
        <v/>
      </c>
      <c r="H29" s="245"/>
    </row>
    <row r="30" spans="1:9" ht="14.25" customHeight="1" x14ac:dyDescent="0.25">
      <c r="A30" s="293"/>
      <c r="B30" s="154" t="str">
        <f>B24</f>
        <v/>
      </c>
      <c r="C30" s="118"/>
      <c r="E30" s="153"/>
      <c r="F30" s="153"/>
      <c r="G30" s="161" t="str">
        <f>G24</f>
        <v/>
      </c>
      <c r="H30" s="245"/>
    </row>
    <row r="31" spans="1:9" ht="24.75" hidden="1" x14ac:dyDescent="0.25">
      <c r="A31" s="293"/>
      <c r="B31" s="162" t="s">
        <v>28</v>
      </c>
      <c r="C31" s="166"/>
      <c r="E31" s="153"/>
      <c r="F31" s="153">
        <v>2025</v>
      </c>
      <c r="G31" s="153"/>
      <c r="H31" s="245"/>
    </row>
    <row r="32" spans="1:9" ht="60" hidden="1" x14ac:dyDescent="0.25">
      <c r="A32" s="293"/>
      <c r="B32" s="167" t="s">
        <v>6</v>
      </c>
      <c r="C32" s="168" t="s">
        <v>185</v>
      </c>
      <c r="E32" s="153"/>
      <c r="F32" s="153">
        <v>2026</v>
      </c>
      <c r="G32" s="153"/>
      <c r="H32" s="245"/>
    </row>
    <row r="33" spans="1:8" ht="30" hidden="1" x14ac:dyDescent="0.25">
      <c r="A33" s="293"/>
      <c r="B33" s="151" t="s">
        <v>183</v>
      </c>
      <c r="C33" s="164">
        <v>58</v>
      </c>
      <c r="E33" s="153"/>
      <c r="F33" s="153">
        <v>2027</v>
      </c>
      <c r="G33" s="153"/>
      <c r="H33" s="245"/>
    </row>
    <row r="34" spans="1:8" hidden="1" x14ac:dyDescent="0.25">
      <c r="A34" s="293"/>
      <c r="B34" s="154" t="str">
        <f>B28</f>
        <v/>
      </c>
      <c r="C34" s="165">
        <v>95</v>
      </c>
      <c r="E34" s="153"/>
      <c r="F34" s="153">
        <v>2028</v>
      </c>
      <c r="G34" s="153"/>
      <c r="H34" s="245"/>
    </row>
    <row r="35" spans="1:8" hidden="1" x14ac:dyDescent="0.25">
      <c r="A35" s="293"/>
      <c r="B35" s="154" t="str">
        <f>B29</f>
        <v/>
      </c>
      <c r="C35" s="165">
        <v>96</v>
      </c>
      <c r="E35" s="153"/>
      <c r="F35" s="153">
        <v>2029</v>
      </c>
      <c r="G35" s="153"/>
      <c r="H35" s="245"/>
    </row>
    <row r="36" spans="1:8" hidden="1" x14ac:dyDescent="0.25">
      <c r="A36" s="293"/>
      <c r="B36" s="154" t="str">
        <f>B30</f>
        <v/>
      </c>
      <c r="C36" s="165">
        <v>83.72</v>
      </c>
      <c r="E36" s="153"/>
      <c r="F36" s="153">
        <v>2030</v>
      </c>
      <c r="G36" s="153"/>
      <c r="H36" s="245"/>
    </row>
    <row r="37" spans="1:8" ht="24.75" hidden="1" x14ac:dyDescent="0.25">
      <c r="A37" s="293"/>
      <c r="B37" s="162" t="s">
        <v>28</v>
      </c>
      <c r="C37" s="165"/>
      <c r="E37" s="153"/>
      <c r="F37" s="153">
        <v>2031</v>
      </c>
      <c r="G37" s="153"/>
      <c r="H37" s="245"/>
    </row>
    <row r="38" spans="1:8" ht="11.25" hidden="1" customHeight="1" x14ac:dyDescent="0.25">
      <c r="A38" s="293" t="s">
        <v>8</v>
      </c>
      <c r="B38" s="315" t="s">
        <v>186</v>
      </c>
      <c r="C38" s="316"/>
      <c r="D38" s="138" t="s">
        <v>7</v>
      </c>
      <c r="E38" s="259" t="s">
        <v>229</v>
      </c>
      <c r="F38" s="260"/>
      <c r="G38" s="259"/>
      <c r="H38" s="245"/>
    </row>
    <row r="39" spans="1:8" ht="30" customHeight="1" x14ac:dyDescent="0.25">
      <c r="A39" s="293"/>
      <c r="B39" s="317"/>
      <c r="C39" s="318"/>
      <c r="D39" s="139">
        <v>50</v>
      </c>
      <c r="E39" s="135" t="s">
        <v>280</v>
      </c>
      <c r="F39" s="245"/>
      <c r="G39" s="135" t="s">
        <v>231</v>
      </c>
      <c r="H39" s="245"/>
    </row>
    <row r="40" spans="1:8" x14ac:dyDescent="0.25">
      <c r="A40" s="293"/>
      <c r="B40" s="154" t="str">
        <f>B34</f>
        <v/>
      </c>
      <c r="C40" s="165"/>
      <c r="D40" s="170">
        <v>20</v>
      </c>
      <c r="E40" s="155" t="str">
        <f>IF(B16="","",C16-E22-F28)</f>
        <v/>
      </c>
      <c r="F40" s="245"/>
      <c r="G40" s="153" t="str">
        <f>G28</f>
        <v/>
      </c>
      <c r="H40" s="245"/>
    </row>
    <row r="41" spans="1:8" x14ac:dyDescent="0.25">
      <c r="A41" s="293"/>
      <c r="B41" s="154" t="str">
        <f>B35</f>
        <v/>
      </c>
      <c r="C41" s="165"/>
      <c r="D41" s="170">
        <v>68</v>
      </c>
      <c r="E41" s="155" t="str">
        <f>IF(B17="","",C17-E23-F29)</f>
        <v/>
      </c>
      <c r="F41" s="245"/>
      <c r="G41" s="153" t="str">
        <f>G29</f>
        <v/>
      </c>
      <c r="H41" s="245"/>
    </row>
    <row r="42" spans="1:8" x14ac:dyDescent="0.25">
      <c r="A42" s="293"/>
      <c r="B42" s="154" t="str">
        <f>B36</f>
        <v/>
      </c>
      <c r="C42" s="165"/>
      <c r="D42" s="170">
        <v>28</v>
      </c>
      <c r="E42" s="155" t="str">
        <f>IF(B18="","",C18-E24-F30)</f>
        <v/>
      </c>
      <c r="F42" s="245"/>
      <c r="G42" s="153" t="str">
        <f>G30</f>
        <v/>
      </c>
      <c r="H42" s="245"/>
    </row>
    <row r="43" spans="1:8" ht="24.75" hidden="1" x14ac:dyDescent="0.25">
      <c r="A43" s="293"/>
      <c r="B43" s="171" t="s">
        <v>28</v>
      </c>
      <c r="C43" s="172"/>
      <c r="D43" s="172">
        <f>AVERAGE(D40:D42)</f>
        <v>38.666666666666664</v>
      </c>
    </row>
    <row r="44" spans="1:8" hidden="1" x14ac:dyDescent="0.25">
      <c r="A44" s="173"/>
      <c r="B44" s="162"/>
      <c r="C44" s="166"/>
      <c r="D44" s="166"/>
      <c r="E44" s="159"/>
    </row>
    <row r="45" spans="1:8" ht="13.5" customHeight="1" x14ac:dyDescent="0.25">
      <c r="A45" s="241" t="s">
        <v>234</v>
      </c>
    </row>
    <row r="46" spans="1:8" hidden="1" x14ac:dyDescent="0.25"/>
    <row r="47" spans="1:8" ht="18" customHeight="1" x14ac:dyDescent="0.25">
      <c r="A47" s="302" t="s">
        <v>276</v>
      </c>
      <c r="B47" s="302"/>
      <c r="C47" s="302"/>
    </row>
    <row r="48" spans="1:8" ht="18" customHeight="1" x14ac:dyDescent="0.25">
      <c r="A48" s="264" t="s">
        <v>293</v>
      </c>
      <c r="B48" s="264"/>
      <c r="C48" s="264"/>
    </row>
    <row r="49" spans="1:10" ht="23.25" customHeight="1" x14ac:dyDescent="0.25">
      <c r="A49" s="298" t="s">
        <v>263</v>
      </c>
      <c r="B49" s="298"/>
      <c r="C49" s="298"/>
    </row>
    <row r="50" spans="1:10" ht="21.75" customHeight="1" x14ac:dyDescent="0.25">
      <c r="A50" s="223" t="s">
        <v>215</v>
      </c>
      <c r="B50" s="319"/>
      <c r="C50" s="319"/>
    </row>
    <row r="51" spans="1:10" ht="19.5" customHeight="1" x14ac:dyDescent="0.25">
      <c r="A51" s="224" t="s">
        <v>216</v>
      </c>
      <c r="B51" s="313"/>
      <c r="C51" s="313"/>
    </row>
    <row r="52" spans="1:10" ht="22.5" customHeight="1" x14ac:dyDescent="0.25">
      <c r="A52" s="224" t="s">
        <v>217</v>
      </c>
      <c r="B52" s="314"/>
      <c r="C52" s="314"/>
    </row>
    <row r="53" spans="1:10" ht="21" customHeight="1" x14ac:dyDescent="0.25">
      <c r="A53" s="224" t="s">
        <v>218</v>
      </c>
      <c r="B53" s="314"/>
      <c r="C53" s="314"/>
      <c r="D53" s="174"/>
      <c r="E53" s="174"/>
      <c r="F53" s="175"/>
      <c r="G53" s="175"/>
      <c r="H53" s="175"/>
      <c r="I53" s="176"/>
      <c r="J53" s="176"/>
    </row>
    <row r="54" spans="1:10" ht="20.25" customHeight="1" x14ac:dyDescent="0.25">
      <c r="A54" s="224" t="s">
        <v>219</v>
      </c>
      <c r="B54" s="314"/>
      <c r="C54" s="314"/>
    </row>
    <row r="55" spans="1:10" ht="11.25" customHeight="1" x14ac:dyDescent="0.25"/>
    <row r="56" spans="1:10" ht="12" customHeight="1" x14ac:dyDescent="0.25"/>
  </sheetData>
  <sheetProtection password="E89B" sheet="1" objects="1" scenarios="1"/>
  <protectedRanges>
    <protectedRange sqref="B6" name="Range1"/>
    <protectedRange sqref="B9" name="Range2"/>
    <protectedRange sqref="B16" name="Range3"/>
    <protectedRange sqref="C16:C18" name="Range4"/>
    <protectedRange sqref="E16:G18" name="Range5"/>
    <protectedRange sqref="E22:E24" name="Range6"/>
    <protectedRange sqref="E28:F30" name="Range7"/>
    <protectedRange sqref="C40:C42" name="Range8"/>
    <protectedRange sqref="B50:C54" name="Range9"/>
  </protectedRanges>
  <customSheetViews>
    <customSheetView guid="{4A908606-4657-4E94-A24A-D00115F5FBC8}" scale="90" showPageBreaks="1" showGridLines="0" printArea="1" hiddenRows="1" hiddenColumns="1" view="pageBreakPreview" topLeftCell="A15">
      <selection activeCell="A46" sqref="A46"/>
      <pageMargins left="0.45" right="0.45" top="0.75" bottom="0.75" header="0.3" footer="0.3"/>
      <pageSetup paperSize="9" scale="90" orientation="portrait" verticalDpi="300" r:id="rId1"/>
    </customSheetView>
  </customSheetViews>
  <mergeCells count="26">
    <mergeCell ref="B51:C51"/>
    <mergeCell ref="B52:C52"/>
    <mergeCell ref="B53:C53"/>
    <mergeCell ref="B54:C54"/>
    <mergeCell ref="B38:C39"/>
    <mergeCell ref="B50:C50"/>
    <mergeCell ref="A11:G11"/>
    <mergeCell ref="B9:C9"/>
    <mergeCell ref="B20:C20"/>
    <mergeCell ref="B26:C26"/>
    <mergeCell ref="A10:C10"/>
    <mergeCell ref="A20:A37"/>
    <mergeCell ref="E12:H12"/>
    <mergeCell ref="E13:H13"/>
    <mergeCell ref="A38:A43"/>
    <mergeCell ref="B13:C14"/>
    <mergeCell ref="A49:C49"/>
    <mergeCell ref="A13:A18"/>
    <mergeCell ref="A47:C47"/>
    <mergeCell ref="B8:C8"/>
    <mergeCell ref="B7:C7"/>
    <mergeCell ref="B6:C6"/>
    <mergeCell ref="A1:H1"/>
    <mergeCell ref="A2:H2"/>
    <mergeCell ref="A3:H3"/>
    <mergeCell ref="A5:H5"/>
  </mergeCells>
  <conditionalFormatting sqref="C40:D42">
    <cfRule type="cellIs" dxfId="167" priority="11" operator="lessThan">
      <formula>1</formula>
    </cfRule>
    <cfRule type="cellIs" dxfId="166" priority="12" operator="greaterThan">
      <formula>100</formula>
    </cfRule>
  </conditionalFormatting>
  <conditionalFormatting sqref="A3">
    <cfRule type="containsBlanks" dxfId="165" priority="13">
      <formula>LEN(TRIM(A3))=0</formula>
    </cfRule>
  </conditionalFormatting>
  <conditionalFormatting sqref="B6:B8 B9:C9">
    <cfRule type="containsBlanks" dxfId="164" priority="7">
      <formula>LEN(TRIM(B6))=0</formula>
    </cfRule>
  </conditionalFormatting>
  <conditionalFormatting sqref="B16:G18">
    <cfRule type="containsBlanks" dxfId="163" priority="6">
      <formula>LEN(TRIM(B16))=0</formula>
    </cfRule>
  </conditionalFormatting>
  <conditionalFormatting sqref="B22:B24 B28:B30 B40:D42 G40:G42 D22:E24 G22:G24 D28:G30">
    <cfRule type="containsBlanks" dxfId="162" priority="5">
      <formula>LEN(TRIM(B22))=0</formula>
    </cfRule>
  </conditionalFormatting>
  <conditionalFormatting sqref="B50:C54">
    <cfRule type="containsBlanks" dxfId="161" priority="4">
      <formula>LEN(TRIM(B50))=0</formula>
    </cfRule>
  </conditionalFormatting>
  <conditionalFormatting sqref="E40:E42">
    <cfRule type="containsBlanks" dxfId="160" priority="3">
      <formula>LEN(TRIM(E40))=0</formula>
    </cfRule>
  </conditionalFormatting>
  <conditionalFormatting sqref="H16:H18">
    <cfRule type="cellIs" dxfId="159" priority="1" operator="lessThan">
      <formula>0</formula>
    </cfRule>
  </conditionalFormatting>
  <dataValidations xWindow="797" yWindow="498" count="16">
    <dataValidation type="whole" allowBlank="1" showInputMessage="1" showErrorMessage="1" sqref="F22:F24">
      <formula1>0</formula1>
      <formula2>1000000</formula2>
    </dataValidation>
    <dataValidation type="decimal" allowBlank="1" showInputMessage="1" showErrorMessage="1" sqref="C28:C30">
      <formula1>0.001</formula1>
      <formula2>100</formula2>
    </dataValidation>
    <dataValidation type="decimal" allowBlank="1" showInputMessage="1" showErrorMessage="1" sqref="C40:D42">
      <formula1>0</formula1>
      <formula2>100</formula2>
    </dataValidation>
    <dataValidation allowBlank="1" showInputMessage="1" showErrorMessage="1" errorTitle="aye" error="Select Data from the list" sqref="B17:B19 B22:B38 B40:B42"/>
    <dataValidation type="list" allowBlank="1" showInputMessage="1" showErrorMessage="1" errorTitle="aye" error="Select Data from the list" sqref="B21 B15">
      <formula1>$F$15:$F$27</formula1>
    </dataValidation>
    <dataValidation allowBlank="1" showInputMessage="1" showErrorMessage="1" errorTitle="aye" error="try again!" sqref="C22:C24 G40:G42 G22:G24"/>
    <dataValidation type="whole" allowBlank="1" showInputMessage="1" showErrorMessage="1" errorTitle="aye" error="try again!" prompt="enter promotees current year" sqref="F40:F42">
      <formula1>0</formula1>
      <formula2>1000000</formula2>
    </dataValidation>
    <dataValidation type="whole" allowBlank="1" showInputMessage="1" showErrorMessage="1" error="try again" prompt="Enter the no. of learners' enrolled" sqref="C16:C18">
      <formula1>0</formula1>
      <formula2>1000000</formula2>
    </dataValidation>
    <dataValidation type="whole" allowBlank="1" showInputMessage="1" showErrorMessage="1" errorTitle="aye" error="try again!" prompt="enter the no. of promotees in the current year" sqref="E40:E42">
      <formula1>0</formula1>
      <formula2>1000000</formula2>
    </dataValidation>
    <dataValidation type="whole" operator="lessThanOrEqual" allowBlank="1" showInputMessage="1" showErrorMessage="1" errorTitle="aye" error="The no. you entered is more than the no. of total enrolment!" prompt="enter the current dropout_x000a_" sqref="E22:E24">
      <formula1>C16</formula1>
    </dataValidation>
    <dataValidation type="whole" operator="lessThanOrEqual" allowBlank="1" showInputMessage="1" showErrorMessage="1" error="The no. you entered is more than the no. of total enrolment!" prompt="Enter the no. of repeaters" sqref="E28:E30">
      <formula1>C16-E22</formula1>
    </dataValidation>
    <dataValidation type="whole" allowBlank="1" showInputMessage="1" showErrorMessage="1" error="try again!" prompt="Enter the no. of school age children in the community not enrolled" sqref="E16:E18">
      <formula1>0</formula1>
      <formula2>10000000</formula2>
    </dataValidation>
    <dataValidation type="whole" allowBlank="1" showInputMessage="1" showErrorMessage="1" error="Enter the no. of the school age children aged 5-11 years for elementary or 12-17 years old for secondary enrolled in other schools" prompt="Enter the no. of the school age children aged 5-11 years for elementary or 12-17 years old for secondary enrolled in other schools" sqref="F16:F18">
      <formula1>0</formula1>
      <formula2>10000000</formula2>
    </dataValidation>
    <dataValidation type="whole" allowBlank="1" showInputMessage="1" showErrorMessage="1" error="Double check the no. of school age children you entered." prompt="Enter the no. of school age children aged 5-11 years old for Elem. and 12-17 years old for Sec." sqref="G16:G18">
      <formula1>0</formula1>
      <formula2>10000000000</formula2>
    </dataValidation>
    <dataValidation allowBlank="1" showInputMessage="1" showErrorMessage="1" error="try again!" sqref="A3:H3"/>
    <dataValidation type="whole" allowBlank="1" showInputMessage="1" showErrorMessage="1" error="The no. you entered is more than the no. of total enrolment!" prompt="Enter the no. of retained" sqref="F28:F30">
      <formula1>0</formula1>
      <formula2>10000000</formula2>
    </dataValidation>
  </dataValidations>
  <hyperlinks>
    <hyperlink ref="A45" location="Maintenance!A1" display="Maintenance Menu"/>
    <hyperlink ref="A47" location="'Main Menu'!A1" display="Report"/>
    <hyperlink ref="A48" location="blank!A1" display="Blank  SBM Valdation Form"/>
  </hyperlinks>
  <pageMargins left="0.43307086614173229" right="0.43307086614173229" top="0.74803149606299213" bottom="0.74803149606299213" header="0.31496062992125984" footer="0.31496062992125984"/>
  <pageSetup paperSize="9" scale="85" orientation="portrait" verticalDpi="300" r:id="rId2"/>
  <drawing r:id="rId3"/>
  <legacyDrawing r:id="rId4"/>
  <extLst>
    <ext xmlns:x14="http://schemas.microsoft.com/office/spreadsheetml/2009/9/main" uri="{CCE6A557-97BC-4b89-ADB6-D9C93CAAB3DF}">
      <x14:dataValidations xmlns:xm="http://schemas.microsoft.com/office/excel/2006/main" xWindow="797" yWindow="498" count="2">
        <x14:dataValidation type="list" allowBlank="1" showInputMessage="1" showErrorMessage="1" errorTitle="aye" error="Select Data from the list" prompt="Enter the first baseline year">
          <x14:formula1>
            <xm:f>Maintenance!$G$2:$G$36</xm:f>
          </x14:formula1>
          <xm:sqref>B16</xm:sqref>
        </x14:dataValidation>
        <x14:dataValidation type="list" allowBlank="1" showInputMessage="1" showErrorMessage="1" errorTitle="aye" error="try again!" prompt="select from drop down list">
          <x14:formula1>
            <xm:f>Maintenance!$F$2:$F$25</xm:f>
          </x14:formula1>
          <xm:sqref>B9:C9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9">
    <tabColor rgb="FFFF0000"/>
  </sheetPr>
  <dimension ref="A1:P112"/>
  <sheetViews>
    <sheetView showGridLines="0" view="pageBreakPreview" zoomScale="110" zoomScaleNormal="100" zoomScaleSheetLayoutView="110" workbookViewId="0">
      <pane ySplit="6" topLeftCell="A7" activePane="bottomLeft" state="frozen"/>
      <selection pane="bottomLeft" activeCell="B6" sqref="B6:D6"/>
    </sheetView>
  </sheetViews>
  <sheetFormatPr defaultRowHeight="15" x14ac:dyDescent="0.25"/>
  <cols>
    <col min="1" max="1" width="12.7109375" style="3" customWidth="1"/>
    <col min="2" max="2" width="17.28515625" style="69" customWidth="1"/>
    <col min="3" max="3" width="9.140625" style="36" customWidth="1"/>
    <col min="4" max="4" width="12.5703125" style="69" customWidth="1"/>
    <col min="5" max="5" width="24.42578125" style="5" customWidth="1"/>
    <col min="6" max="6" width="9.85546875" style="5" customWidth="1"/>
    <col min="7" max="7" width="4.85546875" style="4" hidden="1" customWidth="1"/>
    <col min="8" max="8" width="10.5703125" style="4" customWidth="1"/>
    <col min="9" max="9" width="8.85546875" hidden="1" customWidth="1"/>
    <col min="10" max="10" width="4.28515625" hidden="1" customWidth="1"/>
    <col min="11" max="11" width="5.5703125" hidden="1" customWidth="1"/>
    <col min="13" max="13" width="11.5703125" customWidth="1"/>
    <col min="14" max="15" width="2.7109375" customWidth="1"/>
    <col min="16" max="16" width="4.5703125" customWidth="1"/>
  </cols>
  <sheetData>
    <row r="1" spans="1:16" x14ac:dyDescent="0.25">
      <c r="A1" s="402" t="str">
        <f>'Main Menu'!A1:F1</f>
        <v>Department of Education</v>
      </c>
      <c r="B1" s="402"/>
      <c r="C1" s="402"/>
      <c r="D1" s="402"/>
      <c r="E1" s="402"/>
      <c r="F1" s="402"/>
      <c r="G1" s="402"/>
      <c r="H1" s="402"/>
    </row>
    <row r="2" spans="1:16" x14ac:dyDescent="0.25">
      <c r="A2" s="402" t="str">
        <f>'Main Menu'!A2:F2</f>
        <v>Region X</v>
      </c>
      <c r="B2" s="402"/>
      <c r="C2" s="402"/>
      <c r="D2" s="402"/>
      <c r="E2" s="402"/>
      <c r="F2" s="402"/>
      <c r="G2" s="402"/>
      <c r="H2" s="402"/>
    </row>
    <row r="3" spans="1:16" ht="13.5" customHeight="1" x14ac:dyDescent="0.25">
      <c r="A3" s="403" t="str">
        <f>'Main Menu'!A3:F3</f>
        <v/>
      </c>
      <c r="B3" s="403"/>
      <c r="C3" s="403"/>
      <c r="D3" s="403"/>
      <c r="E3" s="403"/>
      <c r="F3" s="403"/>
      <c r="G3" s="403"/>
      <c r="H3" s="403"/>
    </row>
    <row r="4" spans="1:16" ht="13.5" customHeight="1" x14ac:dyDescent="0.25"/>
    <row r="5" spans="1:16" ht="16.5" customHeight="1" x14ac:dyDescent="0.25">
      <c r="A5" s="358" t="s">
        <v>0</v>
      </c>
      <c r="B5" s="358"/>
      <c r="C5" s="358"/>
      <c r="D5" s="358"/>
      <c r="E5" s="358"/>
      <c r="F5" s="358"/>
      <c r="G5" s="358"/>
      <c r="H5" s="358"/>
    </row>
    <row r="6" spans="1:16" ht="32.25" customHeight="1" x14ac:dyDescent="0.25">
      <c r="A6" s="3" t="s">
        <v>1</v>
      </c>
      <c r="B6" s="433">
        <f>'Main Menu'!G6</f>
        <v>0</v>
      </c>
      <c r="C6" s="433"/>
      <c r="D6" s="433"/>
      <c r="E6" s="18" t="s">
        <v>225</v>
      </c>
      <c r="F6" s="360" t="str">
        <f>'Main Menu'!B8</f>
        <v/>
      </c>
      <c r="G6" s="360"/>
      <c r="H6" s="360"/>
      <c r="K6">
        <f>B6</f>
        <v>0</v>
      </c>
    </row>
    <row r="7" spans="1:16" ht="3" customHeight="1" x14ac:dyDescent="0.25">
      <c r="B7" s="6"/>
      <c r="C7" s="37"/>
      <c r="D7" s="6"/>
      <c r="E7" s="15"/>
      <c r="F7" s="16"/>
      <c r="G7" s="16"/>
      <c r="H7" s="7"/>
    </row>
    <row r="8" spans="1:16" ht="18.75" customHeight="1" x14ac:dyDescent="0.25">
      <c r="A8" s="361" t="s">
        <v>31</v>
      </c>
      <c r="B8" s="361"/>
      <c r="C8" s="361"/>
      <c r="D8" s="361"/>
      <c r="E8" s="361"/>
      <c r="F8" s="361"/>
      <c r="G8" s="361"/>
      <c r="H8" s="361"/>
    </row>
    <row r="9" spans="1:16" s="2" customFormat="1" ht="27" customHeight="1" x14ac:dyDescent="0.25">
      <c r="A9" s="29" t="s">
        <v>2</v>
      </c>
      <c r="B9" s="362" t="s">
        <v>13</v>
      </c>
      <c r="C9" s="362"/>
      <c r="D9" s="67"/>
      <c r="E9" s="67" t="s">
        <v>14</v>
      </c>
      <c r="F9" s="67" t="s">
        <v>15</v>
      </c>
      <c r="G9" s="67" t="s">
        <v>15</v>
      </c>
      <c r="H9" s="31" t="s">
        <v>16</v>
      </c>
    </row>
    <row r="10" spans="1:16" s="2" customFormat="1" ht="2.25" customHeight="1" x14ac:dyDescent="0.25">
      <c r="A10" s="8"/>
      <c r="B10" s="9"/>
      <c r="C10" s="38"/>
      <c r="D10" s="9"/>
      <c r="E10" s="9"/>
      <c r="F10" s="14"/>
      <c r="G10" s="14"/>
      <c r="H10" s="19"/>
    </row>
    <row r="11" spans="1:16" ht="30" x14ac:dyDescent="0.25">
      <c r="A11" s="350" t="s">
        <v>3</v>
      </c>
      <c r="B11" s="32" t="s">
        <v>9</v>
      </c>
      <c r="C11" s="53" t="s">
        <v>10</v>
      </c>
      <c r="D11" s="54" t="s">
        <v>188</v>
      </c>
      <c r="E11" s="351"/>
      <c r="F11" s="352">
        <f>P16</f>
        <v>3</v>
      </c>
      <c r="G11" s="355">
        <f>F11*0.45</f>
        <v>1.35</v>
      </c>
      <c r="H11" s="355">
        <f>G11</f>
        <v>1.35</v>
      </c>
    </row>
    <row r="12" spans="1:16" hidden="1" x14ac:dyDescent="0.25">
      <c r="A12" s="350"/>
      <c r="B12" s="11" t="str">
        <f>'Main Menu'!B14</f>
        <v>SY 2009-2010</v>
      </c>
      <c r="C12" s="39"/>
      <c r="D12" s="33">
        <f>'Main Menu'!D14</f>
        <v>990</v>
      </c>
      <c r="E12" s="351"/>
      <c r="F12" s="353"/>
      <c r="G12" s="356"/>
      <c r="H12" s="356"/>
    </row>
    <row r="13" spans="1:16" ht="18.75" customHeight="1" x14ac:dyDescent="0.25">
      <c r="A13" s="350"/>
      <c r="B13" s="11" t="str">
        <f>'Main Menu'!B15</f>
        <v/>
      </c>
      <c r="C13" s="40"/>
      <c r="D13" s="33" t="str">
        <f>'Main Menu'!F15</f>
        <v/>
      </c>
      <c r="E13" s="351"/>
      <c r="F13" s="353"/>
      <c r="G13" s="356"/>
      <c r="H13" s="356"/>
      <c r="K13" t="s">
        <v>17</v>
      </c>
      <c r="P13" t="str">
        <f>IF(D13&gt;=95,"3",IF(D13&gt;=90,"2",IF(D13&gt;=85,"1","0")))</f>
        <v>3</v>
      </c>
    </row>
    <row r="14" spans="1:16" ht="20.25" customHeight="1" x14ac:dyDescent="0.25">
      <c r="A14" s="350"/>
      <c r="B14" s="11" t="str">
        <f>'Main Menu'!B16</f>
        <v/>
      </c>
      <c r="C14" s="40"/>
      <c r="D14" s="33" t="str">
        <f>'Main Menu'!F16</f>
        <v/>
      </c>
      <c r="E14" s="351"/>
      <c r="F14" s="353"/>
      <c r="G14" s="356"/>
      <c r="H14" s="356"/>
      <c r="K14" t="s">
        <v>18</v>
      </c>
      <c r="P14" t="str">
        <f>IF(D14&gt;=95,"3",IF(D14&gt;=90,"2",IF(D14&gt;=85,"1","0")))</f>
        <v>3</v>
      </c>
    </row>
    <row r="15" spans="1:16" ht="19.5" customHeight="1" x14ac:dyDescent="0.25">
      <c r="A15" s="350"/>
      <c r="B15" s="11" t="str">
        <f>'Main Menu'!B17</f>
        <v/>
      </c>
      <c r="C15" s="40"/>
      <c r="D15" s="33" t="str">
        <f>'Main Menu'!F17</f>
        <v/>
      </c>
      <c r="E15" s="351"/>
      <c r="F15" s="353"/>
      <c r="G15" s="356"/>
      <c r="H15" s="356"/>
      <c r="K15" t="s">
        <v>19</v>
      </c>
      <c r="P15" t="str">
        <f>IF(D15&gt;=95,"3",IF(D15&gt;=90,"2",IF(D15&gt;=85,"1","0")))</f>
        <v>3</v>
      </c>
    </row>
    <row r="16" spans="1:16" ht="26.25" customHeight="1" x14ac:dyDescent="0.25">
      <c r="A16" s="350"/>
      <c r="B16" s="429">
        <f>'Main Menu'!M72</f>
        <v>0</v>
      </c>
      <c r="C16" s="430"/>
      <c r="D16" s="431"/>
      <c r="E16" s="351"/>
      <c r="F16" s="354"/>
      <c r="G16" s="357"/>
      <c r="H16" s="357"/>
      <c r="I16" s="35"/>
      <c r="K16" t="s">
        <v>20</v>
      </c>
      <c r="P16">
        <f>(P13+P14+P15)/3</f>
        <v>3</v>
      </c>
    </row>
    <row r="17" spans="1:16"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6" ht="15" hidden="1" customHeight="1" x14ac:dyDescent="0.25">
      <c r="A18" s="350"/>
      <c r="B18" s="11" t="str">
        <f>'Main Menu'!B20</f>
        <v>SY 2008-2009</v>
      </c>
      <c r="C18" s="39"/>
      <c r="D18" s="33">
        <f>'Main Menu'!D20</f>
        <v>0.02</v>
      </c>
      <c r="E18" s="364"/>
      <c r="F18" s="366"/>
      <c r="G18" s="367"/>
      <c r="H18" s="356"/>
      <c r="I18" s="43"/>
      <c r="J18" s="41"/>
    </row>
    <row r="19" spans="1:16" x14ac:dyDescent="0.25">
      <c r="A19" s="350"/>
      <c r="B19" s="11" t="str">
        <f>'Main Menu'!B21</f>
        <v/>
      </c>
      <c r="C19" s="40"/>
      <c r="D19" s="65" t="str">
        <f>'Main Menu'!D21</f>
        <v/>
      </c>
      <c r="E19" s="364"/>
      <c r="F19" s="366"/>
      <c r="G19" s="367"/>
      <c r="H19" s="356"/>
      <c r="I19" s="43"/>
      <c r="J19" s="40"/>
      <c r="K19" t="s">
        <v>22</v>
      </c>
    </row>
    <row r="20" spans="1:16" x14ac:dyDescent="0.25">
      <c r="A20" s="350"/>
      <c r="B20" s="11" t="str">
        <f>'Main Menu'!B22</f>
        <v/>
      </c>
      <c r="C20" s="40" t="e">
        <f>D20-D19</f>
        <v>#VALUE!</v>
      </c>
      <c r="D20" s="65" t="str">
        <f>'Main Menu'!D22</f>
        <v/>
      </c>
      <c r="E20" s="364"/>
      <c r="F20" s="366"/>
      <c r="G20" s="367"/>
      <c r="H20" s="356"/>
      <c r="I20" s="43"/>
      <c r="J20" s="40"/>
      <c r="K20" t="s">
        <v>23</v>
      </c>
    </row>
    <row r="21" spans="1:16" x14ac:dyDescent="0.25">
      <c r="A21" s="350"/>
      <c r="B21" s="11" t="str">
        <f>'Main Menu'!B23</f>
        <v/>
      </c>
      <c r="C21" s="40" t="e">
        <f>D21-D20</f>
        <v>#VALUE!</v>
      </c>
      <c r="D21" s="65" t="str">
        <f>'Main Menu'!D23</f>
        <v/>
      </c>
      <c r="E21" s="364"/>
      <c r="F21" s="366"/>
      <c r="G21" s="367"/>
      <c r="H21" s="356"/>
      <c r="I21" s="43"/>
      <c r="J21" s="40"/>
      <c r="K21" t="s">
        <v>24</v>
      </c>
    </row>
    <row r="22" spans="1:16" x14ac:dyDescent="0.25">
      <c r="A22" s="350"/>
      <c r="B22" s="70" t="s">
        <v>29</v>
      </c>
      <c r="C22" s="72" t="e">
        <f>(C20+C21)/2</f>
        <v>#VALUE!</v>
      </c>
      <c r="D22" s="66"/>
      <c r="E22" s="365"/>
      <c r="F22" s="366"/>
      <c r="G22" s="367"/>
      <c r="H22" s="356"/>
      <c r="I22" s="43"/>
      <c r="J22" s="41"/>
    </row>
    <row r="23" spans="1:16" ht="30" x14ac:dyDescent="0.25">
      <c r="A23" s="350"/>
      <c r="B23" s="32" t="s">
        <v>5</v>
      </c>
      <c r="C23" s="53" t="s">
        <v>10</v>
      </c>
      <c r="D23" s="53" t="s">
        <v>70</v>
      </c>
      <c r="E23" s="351"/>
      <c r="F23" s="352" t="e">
        <f>grd(C28)</f>
        <v>#VALUE!</v>
      </c>
      <c r="G23" s="367" t="e">
        <f>F23*0.0833</f>
        <v>#VALUE!</v>
      </c>
      <c r="H23" s="356"/>
      <c r="K23" t="s">
        <v>25</v>
      </c>
    </row>
    <row r="24" spans="1:16" hidden="1" x14ac:dyDescent="0.25">
      <c r="A24" s="350"/>
      <c r="B24" s="11" t="str">
        <f>'Main Menu'!B26</f>
        <v>SY 2008-2009</v>
      </c>
      <c r="C24" s="39"/>
      <c r="D24" s="39">
        <f>'Main Menu'!D26</f>
        <v>65</v>
      </c>
      <c r="E24" s="351"/>
      <c r="F24" s="353"/>
      <c r="G24" s="367"/>
      <c r="H24" s="356"/>
    </row>
    <row r="25" spans="1:16" x14ac:dyDescent="0.25">
      <c r="A25" s="350"/>
      <c r="B25" s="11" t="str">
        <f>'Main Menu'!B27</f>
        <v/>
      </c>
      <c r="C25" s="40"/>
      <c r="D25" s="63" t="str">
        <f>'Main Menu'!D27</f>
        <v/>
      </c>
      <c r="E25" s="351"/>
      <c r="F25" s="353"/>
      <c r="G25" s="367"/>
      <c r="H25" s="356"/>
      <c r="K25" t="s">
        <v>26</v>
      </c>
    </row>
    <row r="26" spans="1:16" x14ac:dyDescent="0.25">
      <c r="A26" s="350"/>
      <c r="B26" s="11" t="str">
        <f>'Main Menu'!B28</f>
        <v/>
      </c>
      <c r="C26" s="40" t="e">
        <f>(D26-D25)/D25*100</f>
        <v>#VALUE!</v>
      </c>
      <c r="D26" s="63" t="str">
        <f>'Main Menu'!D28</f>
        <v/>
      </c>
      <c r="E26" s="351"/>
      <c r="F26" s="353"/>
      <c r="G26" s="367"/>
      <c r="H26" s="356"/>
      <c r="K26" t="s">
        <v>27</v>
      </c>
    </row>
    <row r="27" spans="1:16" x14ac:dyDescent="0.25">
      <c r="A27" s="350"/>
      <c r="B27" s="11" t="str">
        <f>'Main Menu'!B29</f>
        <v/>
      </c>
      <c r="C27" s="40" t="e">
        <f>(D27-D26)/D26*100</f>
        <v>#VALUE!</v>
      </c>
      <c r="D27" s="63" t="str">
        <f>'Main Menu'!D29</f>
        <v/>
      </c>
      <c r="E27" s="351"/>
      <c r="F27" s="353"/>
      <c r="G27" s="367"/>
      <c r="H27" s="356"/>
    </row>
    <row r="28" spans="1:16" x14ac:dyDescent="0.25">
      <c r="A28" s="350"/>
      <c r="B28" s="70" t="s">
        <v>28</v>
      </c>
      <c r="C28" s="72" t="e">
        <f>(C26+C27)/2</f>
        <v>#VALUE!</v>
      </c>
      <c r="D28" s="40"/>
      <c r="E28" s="351"/>
      <c r="F28" s="354"/>
      <c r="G28" s="367"/>
      <c r="H28" s="356"/>
    </row>
    <row r="29" spans="1:16" ht="30" x14ac:dyDescent="0.25">
      <c r="A29" s="350"/>
      <c r="B29" s="32" t="s">
        <v>6</v>
      </c>
      <c r="C29" s="53" t="s">
        <v>10</v>
      </c>
      <c r="D29" s="53" t="s">
        <v>71</v>
      </c>
      <c r="E29" s="351"/>
      <c r="F29" s="352">
        <f>P34</f>
        <v>2</v>
      </c>
      <c r="G29" s="367">
        <f>F29*0.0834</f>
        <v>0.1668</v>
      </c>
      <c r="H29" s="356"/>
    </row>
    <row r="30" spans="1:16" hidden="1" x14ac:dyDescent="0.25">
      <c r="A30" s="350"/>
      <c r="B30" s="11" t="str">
        <f>'Main Menu'!B32</f>
        <v>SY 2008-2009</v>
      </c>
      <c r="C30" s="39"/>
      <c r="D30" s="39">
        <f>'Main Menu'!D32</f>
        <v>58</v>
      </c>
      <c r="E30" s="351"/>
      <c r="F30" s="353"/>
      <c r="G30" s="367"/>
      <c r="H30" s="356"/>
    </row>
    <row r="31" spans="1:16" x14ac:dyDescent="0.25">
      <c r="A31" s="350"/>
      <c r="B31" s="11" t="str">
        <f>'Main Menu'!B33</f>
        <v/>
      </c>
      <c r="C31" s="40"/>
      <c r="D31" s="63">
        <f>'Main Menu'!D33</f>
        <v>95</v>
      </c>
      <c r="E31" s="351"/>
      <c r="F31" s="353"/>
      <c r="G31" s="367"/>
      <c r="H31" s="356"/>
      <c r="P31" t="str">
        <f>IF(D31&gt;=95,"3","0")</f>
        <v>3</v>
      </c>
    </row>
    <row r="32" spans="1:16" x14ac:dyDescent="0.25">
      <c r="A32" s="350"/>
      <c r="B32" s="11" t="str">
        <f>'Main Menu'!B34</f>
        <v/>
      </c>
      <c r="C32" s="40"/>
      <c r="D32" s="63">
        <f>'Main Menu'!D34</f>
        <v>96</v>
      </c>
      <c r="E32" s="351"/>
      <c r="F32" s="353"/>
      <c r="G32" s="367"/>
      <c r="H32" s="356"/>
      <c r="P32" t="str">
        <f>IF(D32&gt;=95,"3","0")</f>
        <v>3</v>
      </c>
    </row>
    <row r="33" spans="1:16" x14ac:dyDescent="0.25">
      <c r="A33" s="350"/>
      <c r="B33" s="11" t="str">
        <f>'Main Menu'!B35</f>
        <v/>
      </c>
      <c r="C33" s="40"/>
      <c r="D33" s="63">
        <f>'Main Menu'!D35</f>
        <v>83.72</v>
      </c>
      <c r="E33" s="351"/>
      <c r="F33" s="353"/>
      <c r="G33" s="367"/>
      <c r="H33" s="356"/>
      <c r="P33" t="str">
        <f>IF(D33&gt;=95,"3","0")</f>
        <v>0</v>
      </c>
    </row>
    <row r="34" spans="1:16" x14ac:dyDescent="0.25">
      <c r="A34" s="350"/>
      <c r="B34" s="116" t="s">
        <v>28</v>
      </c>
      <c r="C34" s="117"/>
      <c r="D34" s="118"/>
      <c r="E34" s="351"/>
      <c r="F34" s="354"/>
      <c r="G34" s="367"/>
      <c r="H34" s="357"/>
      <c r="P34">
        <f>(P31+P32+P33)/3</f>
        <v>2</v>
      </c>
    </row>
    <row r="35" spans="1:16" ht="36" customHeight="1" x14ac:dyDescent="0.25">
      <c r="A35" s="350" t="s">
        <v>8</v>
      </c>
      <c r="B35" s="32" t="s">
        <v>7</v>
      </c>
      <c r="C35" s="64" t="s">
        <v>10</v>
      </c>
      <c r="D35" s="64" t="s">
        <v>7</v>
      </c>
      <c r="E35" s="351"/>
      <c r="F35" s="352">
        <f>O40</f>
        <v>3</v>
      </c>
      <c r="G35" s="355">
        <f>F35*0.3</f>
        <v>0.89999999999999991</v>
      </c>
      <c r="H35" s="355">
        <f>G35</f>
        <v>0.89999999999999991</v>
      </c>
    </row>
    <row r="36" spans="1:16" hidden="1" x14ac:dyDescent="0.25">
      <c r="A36" s="350"/>
      <c r="B36" s="11" t="str">
        <f>'Main Menu'!B38</f>
        <v>SY 2008-2009</v>
      </c>
      <c r="C36" s="63"/>
      <c r="D36" s="63">
        <f>'Main Menu'!D38</f>
        <v>56</v>
      </c>
      <c r="E36" s="351"/>
      <c r="F36" s="353"/>
      <c r="G36" s="356"/>
      <c r="H36" s="356"/>
    </row>
    <row r="37" spans="1:16" ht="25.5" customHeight="1" x14ac:dyDescent="0.25">
      <c r="A37" s="350"/>
      <c r="B37" s="11" t="str">
        <f>'Main Menu'!B39</f>
        <v/>
      </c>
      <c r="C37" s="40"/>
      <c r="D37" s="63" t="str">
        <f>'Main Menu'!D39</f>
        <v/>
      </c>
      <c r="E37" s="351"/>
      <c r="F37" s="353"/>
      <c r="G37" s="356"/>
      <c r="H37" s="356"/>
      <c r="O37" t="str">
        <f>IF(D37&gt;=75,"3","0")</f>
        <v>3</v>
      </c>
    </row>
    <row r="38" spans="1:16" ht="27.75" customHeight="1" x14ac:dyDescent="0.25">
      <c r="A38" s="350"/>
      <c r="B38" s="11" t="str">
        <f>'Main Menu'!B40</f>
        <v/>
      </c>
      <c r="C38" s="40"/>
      <c r="D38" s="63" t="str">
        <f>'Main Menu'!D40</f>
        <v/>
      </c>
      <c r="E38" s="351"/>
      <c r="F38" s="353"/>
      <c r="G38" s="356"/>
      <c r="H38" s="356"/>
      <c r="O38" t="str">
        <f>IF(D38&gt;=75,"3","0")</f>
        <v>3</v>
      </c>
    </row>
    <row r="39" spans="1:16" ht="25.5" customHeight="1" x14ac:dyDescent="0.25">
      <c r="A39" s="350"/>
      <c r="B39" s="11" t="str">
        <f>'Main Menu'!B41</f>
        <v/>
      </c>
      <c r="C39" s="40"/>
      <c r="D39" s="63" t="str">
        <f>'Main Menu'!D41</f>
        <v/>
      </c>
      <c r="E39" s="351"/>
      <c r="F39" s="353"/>
      <c r="G39" s="356"/>
      <c r="H39" s="356"/>
      <c r="O39" t="str">
        <f>IF(D39&gt;=75,"3","0")</f>
        <v>3</v>
      </c>
    </row>
    <row r="40" spans="1:16" ht="25.5" customHeight="1" x14ac:dyDescent="0.25">
      <c r="A40" s="350"/>
      <c r="B40" s="116" t="s">
        <v>28</v>
      </c>
      <c r="C40" s="118"/>
      <c r="D40" s="117"/>
      <c r="E40" s="351"/>
      <c r="F40" s="354"/>
      <c r="G40" s="357"/>
      <c r="H40" s="357"/>
      <c r="O40">
        <f>(O37+O38+O39)/3</f>
        <v>3</v>
      </c>
    </row>
    <row r="41" spans="1:16" ht="13.5" customHeight="1" x14ac:dyDescent="0.25">
      <c r="A41" s="369" t="s">
        <v>32</v>
      </c>
      <c r="B41" s="370"/>
      <c r="C41" s="370"/>
      <c r="D41" s="370"/>
      <c r="E41" s="371"/>
      <c r="F41" s="25"/>
      <c r="G41" s="24"/>
      <c r="H41" s="23" t="e">
        <f>SUM(H11:H40)</f>
        <v>#VALUE!</v>
      </c>
    </row>
    <row r="42" spans="1:16" ht="8.25" customHeight="1" x14ac:dyDescent="0.25">
      <c r="A42" s="20"/>
      <c r="C42" s="42"/>
      <c r="D42" s="26"/>
    </row>
    <row r="43" spans="1:16" ht="13.5" customHeight="1" x14ac:dyDescent="0.25">
      <c r="A43" s="372" t="s">
        <v>43</v>
      </c>
      <c r="B43" s="372"/>
      <c r="C43" s="372"/>
      <c r="D43" s="372"/>
      <c r="E43" s="372"/>
      <c r="F43" s="372"/>
      <c r="G43" s="372"/>
      <c r="H43" s="372"/>
    </row>
    <row r="44" spans="1:16" ht="22.5" customHeight="1" x14ac:dyDescent="0.25">
      <c r="A44" s="373" t="s">
        <v>44</v>
      </c>
      <c r="B44" s="373"/>
      <c r="C44" s="373"/>
      <c r="D44" s="373"/>
      <c r="E44" s="373"/>
      <c r="F44" s="373"/>
      <c r="G44" s="373"/>
      <c r="H44" s="373"/>
    </row>
    <row r="45" spans="1:16" ht="26.25" customHeight="1" x14ac:dyDescent="0.25">
      <c r="A45" s="374" t="s">
        <v>45</v>
      </c>
      <c r="B45" s="374"/>
      <c r="C45" s="375" t="s">
        <v>51</v>
      </c>
      <c r="D45" s="376"/>
      <c r="E45" s="374" t="s">
        <v>52</v>
      </c>
      <c r="F45" s="374"/>
      <c r="G45" s="377" t="s">
        <v>16</v>
      </c>
      <c r="H45" s="378"/>
    </row>
    <row r="46" spans="1:16" x14ac:dyDescent="0.25">
      <c r="A46" s="379" t="s">
        <v>46</v>
      </c>
      <c r="B46" s="379"/>
      <c r="C46" s="380">
        <v>0.3</v>
      </c>
      <c r="D46" s="381"/>
      <c r="E46" s="382">
        <f>'Document Analysis, Obs. Discuss'!AP71</f>
        <v>0</v>
      </c>
      <c r="F46" s="366"/>
      <c r="G46" s="383">
        <f>E46*0.3</f>
        <v>0</v>
      </c>
      <c r="H46" s="384"/>
    </row>
    <row r="47" spans="1:16" x14ac:dyDescent="0.25">
      <c r="A47" s="379" t="s">
        <v>47</v>
      </c>
      <c r="B47" s="379"/>
      <c r="C47" s="380">
        <v>0.3</v>
      </c>
      <c r="D47" s="381"/>
      <c r="E47" s="382">
        <f>'Document Analysis, Obs. Discuss'!AP72</f>
        <v>0</v>
      </c>
      <c r="F47" s="366"/>
      <c r="G47" s="383">
        <f>E47*0.3</f>
        <v>0</v>
      </c>
      <c r="H47" s="384"/>
    </row>
    <row r="48" spans="1:16"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68"/>
      <c r="E101" s="405">
        <f>'Input Menu'!B52</f>
        <v>0</v>
      </c>
      <c r="F101" s="405"/>
    </row>
    <row r="102" spans="1:8" x14ac:dyDescent="0.25">
      <c r="B102" s="408" t="s">
        <v>67</v>
      </c>
      <c r="C102" s="408"/>
      <c r="E102" s="408" t="s">
        <v>67</v>
      </c>
      <c r="F102" s="408"/>
    </row>
    <row r="105" spans="1:8" x14ac:dyDescent="0.25">
      <c r="B105" s="408">
        <f>'Input Menu'!B53</f>
        <v>0</v>
      </c>
      <c r="C105" s="408"/>
      <c r="E105" s="409">
        <f>'Input Menu'!B54</f>
        <v>0</v>
      </c>
      <c r="F105" s="409"/>
    </row>
    <row r="106" spans="1:8" x14ac:dyDescent="0.25">
      <c r="B106" s="408" t="s">
        <v>67</v>
      </c>
      <c r="C106" s="408"/>
      <c r="E106" s="408" t="s">
        <v>67</v>
      </c>
      <c r="F106" s="408"/>
    </row>
    <row r="107" spans="1:8" x14ac:dyDescent="0.25">
      <c r="E107" s="69"/>
      <c r="F107" s="69"/>
    </row>
    <row r="110" spans="1:8" x14ac:dyDescent="0.25">
      <c r="B110" s="408">
        <f>'Input Menu'!B50</f>
        <v>0</v>
      </c>
      <c r="C110" s="408"/>
      <c r="D110" s="408"/>
      <c r="E110" s="408"/>
      <c r="F110" s="408"/>
    </row>
    <row r="111" spans="1:8" x14ac:dyDescent="0.25">
      <c r="B111" s="408" t="s">
        <v>66</v>
      </c>
      <c r="C111" s="408"/>
      <c r="D111" s="408"/>
      <c r="E111" s="408"/>
      <c r="F111" s="408"/>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B5F02B4C-8432-477C-902D-F5F59352B554}" showGridLines="0" hiddenRows="1" hiddenColumns="1">
      <pane ySplit="6" topLeftCell="A7" activePane="bottomLeft" state="frozen"/>
      <selection pane="bottomLeft" activeCell="G11" sqref="G11:G16"/>
      <pageMargins left="0.45" right="0.45" top="0.75" bottom="0.75" header="0.3" footer="0.3"/>
      <pageSetup paperSize="5" scale="95" orientation="portrait" horizontalDpi="0" verticalDpi="0" r:id="rId1"/>
    </customSheetView>
    <customSheetView guid="{4A908606-4657-4E94-A24A-D00115F5FBC8}" scale="110" showPageBreaks="1" showGridLines="0" printArea="1" hiddenRows="1" hiddenColumns="1" state="hidden" view="pageBreakPreview">
      <pane ySplit="6" topLeftCell="A7" activePane="bottomLeft" state="frozen"/>
      <selection pane="bottomLeft" activeCell="B6" sqref="B6:D6"/>
      <pageMargins left="0.45" right="0.45" top="0.75" bottom="0.75" header="0.3" footer="0.3"/>
      <pageSetup paperSize="5" scale="95" orientation="portrait" horizontalDpi="4294967293" verticalDpi="4294967293" r:id="rId2"/>
    </customSheetView>
  </customSheetViews>
  <mergeCells count="98">
    <mergeCell ref="B110:F110"/>
    <mergeCell ref="B111:F111"/>
    <mergeCell ref="B102:C102"/>
    <mergeCell ref="E102:F102"/>
    <mergeCell ref="B105:C105"/>
    <mergeCell ref="E105:F105"/>
    <mergeCell ref="B106:C106"/>
    <mergeCell ref="E106:F106"/>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A67:B67"/>
    <mergeCell ref="C67:D67"/>
    <mergeCell ref="E67:F67"/>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1:H1"/>
    <mergeCell ref="A2:H2"/>
    <mergeCell ref="A3:H3"/>
    <mergeCell ref="A11:A16"/>
    <mergeCell ref="E11:E16"/>
    <mergeCell ref="F11:F16"/>
    <mergeCell ref="G11:G16"/>
    <mergeCell ref="H11:H16"/>
    <mergeCell ref="A5:H5"/>
    <mergeCell ref="F6:H6"/>
    <mergeCell ref="A8:H8"/>
    <mergeCell ref="B9:C9"/>
    <mergeCell ref="B6:D6"/>
    <mergeCell ref="B16:D1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45" right="0.45" top="0.75" bottom="0.75" header="0.3" footer="0.3"/>
  <pageSetup paperSize="5" scale="95" orientation="portrait" horizontalDpi="4294967293" verticalDpi="4294967293"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2">
    <tabColor rgb="FFFF0000"/>
  </sheetPr>
  <dimension ref="A1:Q112"/>
  <sheetViews>
    <sheetView showGridLines="0" view="pageBreakPreview" zoomScale="110" zoomScaleNormal="100" zoomScaleSheetLayoutView="110" workbookViewId="0">
      <selection activeCell="B17" sqref="B17"/>
    </sheetView>
  </sheetViews>
  <sheetFormatPr defaultRowHeight="15" x14ac:dyDescent="0.25"/>
  <cols>
    <col min="1" max="1" width="12.7109375" style="95" customWidth="1"/>
    <col min="2" max="2" width="17.28515625" style="98" customWidth="1"/>
    <col min="3" max="3" width="9.140625" style="36" customWidth="1"/>
    <col min="4" max="4" width="12.140625" style="98" customWidth="1"/>
    <col min="5" max="5" width="24.42578125" style="5" customWidth="1"/>
    <col min="6" max="6" width="9.85546875" style="5" customWidth="1"/>
    <col min="7" max="7" width="4.85546875" style="4" hidden="1" customWidth="1"/>
    <col min="8" max="8" width="10.5703125" style="4" customWidth="1"/>
    <col min="9" max="9" width="8.85546875" hidden="1" customWidth="1"/>
    <col min="10" max="10" width="4.28515625" hidden="1" customWidth="1"/>
    <col min="11" max="11" width="5.5703125" hidden="1" customWidth="1"/>
    <col min="13" max="13" width="11.5703125" customWidth="1"/>
    <col min="14" max="14" width="2.5703125" customWidth="1"/>
    <col min="15" max="15" width="5" customWidth="1"/>
    <col min="16" max="16" width="0.140625" hidden="1" customWidth="1"/>
  </cols>
  <sheetData>
    <row r="1" spans="1:17" x14ac:dyDescent="0.25">
      <c r="A1" s="402" t="str">
        <f>'Main Menu'!A1:F1</f>
        <v>Department of Education</v>
      </c>
      <c r="B1" s="402"/>
      <c r="C1" s="402"/>
      <c r="D1" s="402"/>
      <c r="E1" s="402"/>
      <c r="F1" s="402"/>
      <c r="G1" s="402"/>
      <c r="H1" s="402"/>
    </row>
    <row r="2" spans="1:17" x14ac:dyDescent="0.25">
      <c r="A2" s="402" t="str">
        <f>'Main Menu'!A2:F2</f>
        <v>Region X</v>
      </c>
      <c r="B2" s="402"/>
      <c r="C2" s="402"/>
      <c r="D2" s="402"/>
      <c r="E2" s="402"/>
      <c r="F2" s="402"/>
      <c r="G2" s="402"/>
      <c r="H2" s="402"/>
    </row>
    <row r="3" spans="1:17" ht="13.5" customHeight="1" x14ac:dyDescent="0.25">
      <c r="A3" s="403" t="str">
        <f>'Main Menu'!A3:F3</f>
        <v/>
      </c>
      <c r="B3" s="403"/>
      <c r="C3" s="403"/>
      <c r="D3" s="403"/>
      <c r="E3" s="403"/>
      <c r="F3" s="403"/>
      <c r="G3" s="403"/>
      <c r="H3" s="403"/>
    </row>
    <row r="4" spans="1:17" ht="13.5" customHeight="1" x14ac:dyDescent="0.25"/>
    <row r="5" spans="1:17" ht="16.5" customHeight="1" x14ac:dyDescent="0.25">
      <c r="A5" s="358" t="s">
        <v>0</v>
      </c>
      <c r="B5" s="358"/>
      <c r="C5" s="358"/>
      <c r="D5" s="358"/>
      <c r="E5" s="358"/>
      <c r="F5" s="358"/>
      <c r="G5" s="358"/>
      <c r="H5" s="358"/>
    </row>
    <row r="6" spans="1:17" ht="32.25" customHeight="1" x14ac:dyDescent="0.25">
      <c r="A6" s="95" t="s">
        <v>1</v>
      </c>
      <c r="B6" s="433">
        <f>'Main Menu'!G6</f>
        <v>0</v>
      </c>
      <c r="C6" s="433"/>
      <c r="D6" s="433"/>
      <c r="E6" s="18" t="s">
        <v>225</v>
      </c>
      <c r="F6" s="432" t="str">
        <f>'Main Menu'!B8</f>
        <v/>
      </c>
      <c r="G6" s="432"/>
      <c r="H6" s="432"/>
      <c r="K6">
        <f>B6</f>
        <v>0</v>
      </c>
    </row>
    <row r="7" spans="1:17" ht="3" customHeight="1" x14ac:dyDescent="0.25">
      <c r="B7" s="6"/>
      <c r="C7" s="37"/>
      <c r="D7" s="6"/>
      <c r="E7" s="15"/>
      <c r="F7" s="100"/>
      <c r="G7" s="100"/>
      <c r="H7" s="7"/>
    </row>
    <row r="8" spans="1:17" ht="18.75" customHeight="1" x14ac:dyDescent="0.25">
      <c r="A8" s="361" t="s">
        <v>31</v>
      </c>
      <c r="B8" s="361"/>
      <c r="C8" s="361"/>
      <c r="D8" s="361"/>
      <c r="E8" s="361"/>
      <c r="F8" s="361"/>
      <c r="G8" s="361"/>
      <c r="H8" s="361"/>
    </row>
    <row r="9" spans="1:17" s="2" customFormat="1" ht="27" customHeight="1" x14ac:dyDescent="0.25">
      <c r="A9" s="29" t="s">
        <v>2</v>
      </c>
      <c r="B9" s="362" t="s">
        <v>13</v>
      </c>
      <c r="C9" s="362"/>
      <c r="D9" s="96"/>
      <c r="E9" s="96" t="s">
        <v>14</v>
      </c>
      <c r="F9" s="96" t="s">
        <v>15</v>
      </c>
      <c r="G9" s="96" t="s">
        <v>15</v>
      </c>
      <c r="H9" s="31" t="s">
        <v>16</v>
      </c>
    </row>
    <row r="10" spans="1:17" s="2" customFormat="1" ht="2.25" customHeight="1" x14ac:dyDescent="0.25">
      <c r="A10" s="8"/>
      <c r="B10" s="9"/>
      <c r="C10" s="38"/>
      <c r="D10" s="9"/>
      <c r="E10" s="9"/>
      <c r="F10" s="14"/>
      <c r="G10" s="14"/>
      <c r="H10" s="19"/>
    </row>
    <row r="11" spans="1:17" ht="30" x14ac:dyDescent="0.25">
      <c r="A11" s="350" t="s">
        <v>3</v>
      </c>
      <c r="B11" s="32" t="s">
        <v>9</v>
      </c>
      <c r="C11" s="53" t="s">
        <v>10</v>
      </c>
      <c r="D11" s="54" t="s">
        <v>188</v>
      </c>
      <c r="E11" s="351"/>
      <c r="F11" s="352">
        <f>Q16</f>
        <v>3</v>
      </c>
      <c r="G11" s="355">
        <f>F11*0.45</f>
        <v>1.35</v>
      </c>
      <c r="H11" s="355">
        <f>G11</f>
        <v>1.35</v>
      </c>
    </row>
    <row r="12" spans="1:17" hidden="1" x14ac:dyDescent="0.25">
      <c r="A12" s="350"/>
      <c r="B12" s="11" t="str">
        <f>'Main Menu'!B14</f>
        <v>SY 2009-2010</v>
      </c>
      <c r="C12" s="39"/>
      <c r="D12" s="33">
        <f>'Main Menu'!D14</f>
        <v>990</v>
      </c>
      <c r="E12" s="351"/>
      <c r="F12" s="353"/>
      <c r="G12" s="356"/>
      <c r="H12" s="356"/>
    </row>
    <row r="13" spans="1:17" ht="18.75" customHeight="1" x14ac:dyDescent="0.25">
      <c r="A13" s="350"/>
      <c r="B13" s="11" t="str">
        <f>'Main Menu'!B15</f>
        <v/>
      </c>
      <c r="C13" s="40"/>
      <c r="D13" s="33" t="str">
        <f>'Main Menu'!F15</f>
        <v/>
      </c>
      <c r="E13" s="351"/>
      <c r="F13" s="353"/>
      <c r="G13" s="356"/>
      <c r="H13" s="356"/>
      <c r="K13" t="s">
        <v>17</v>
      </c>
      <c r="Q13" t="str">
        <f>IF(D13&gt;=95,"3",IF(D13&gt;=90,"2",IF(D13&gt;=85,"1","0")))</f>
        <v>3</v>
      </c>
    </row>
    <row r="14" spans="1:17" ht="20.25" customHeight="1" x14ac:dyDescent="0.25">
      <c r="A14" s="350"/>
      <c r="B14" s="11" t="str">
        <f>'Main Menu'!B16</f>
        <v/>
      </c>
      <c r="C14" s="40"/>
      <c r="D14" s="33" t="str">
        <f>'Main Menu'!F16</f>
        <v/>
      </c>
      <c r="E14" s="351"/>
      <c r="F14" s="353"/>
      <c r="G14" s="356"/>
      <c r="H14" s="356"/>
      <c r="K14" t="s">
        <v>18</v>
      </c>
      <c r="Q14" t="str">
        <f>IF(D14&gt;=95,"3",IF(D14&gt;=90,"2",IF(D14&gt;=85,"1","0")))</f>
        <v>3</v>
      </c>
    </row>
    <row r="15" spans="1:17" ht="19.5" customHeight="1" x14ac:dyDescent="0.25">
      <c r="A15" s="350"/>
      <c r="B15" s="11" t="str">
        <f>'Main Menu'!B17</f>
        <v/>
      </c>
      <c r="C15" s="40"/>
      <c r="D15" s="33" t="str">
        <f>'Main Menu'!F17</f>
        <v/>
      </c>
      <c r="E15" s="351"/>
      <c r="F15" s="353"/>
      <c r="G15" s="356"/>
      <c r="H15" s="356"/>
      <c r="K15" t="s">
        <v>19</v>
      </c>
      <c r="Q15" t="str">
        <f>IF(D15&gt;=95,"3",IF(D15&gt;=90,"2",IF(D15&gt;=85,"1","0")))</f>
        <v>3</v>
      </c>
    </row>
    <row r="16" spans="1:17" ht="25.5" customHeight="1" x14ac:dyDescent="0.25">
      <c r="A16" s="350"/>
      <c r="B16" s="429">
        <f>'Main Menu'!M72</f>
        <v>0</v>
      </c>
      <c r="C16" s="430"/>
      <c r="D16" s="431"/>
      <c r="E16" s="351"/>
      <c r="F16" s="354"/>
      <c r="G16" s="357"/>
      <c r="H16" s="357"/>
      <c r="I16" s="35"/>
      <c r="K16" t="s">
        <v>20</v>
      </c>
      <c r="Q16">
        <f>(Q13+Q14+Q15)/3</f>
        <v>3</v>
      </c>
    </row>
    <row r="17" spans="1:16"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6" ht="15" hidden="1" customHeight="1" x14ac:dyDescent="0.25">
      <c r="A18" s="350"/>
      <c r="B18" s="11" t="str">
        <f>'Main Menu'!B20</f>
        <v>SY 2008-2009</v>
      </c>
      <c r="C18" s="39"/>
      <c r="D18" s="33">
        <f>'Main Menu'!D20</f>
        <v>0.02</v>
      </c>
      <c r="E18" s="364"/>
      <c r="F18" s="366"/>
      <c r="G18" s="367"/>
      <c r="H18" s="356"/>
      <c r="I18" s="43"/>
      <c r="J18" s="41"/>
    </row>
    <row r="19" spans="1:16" x14ac:dyDescent="0.25">
      <c r="A19" s="350"/>
      <c r="B19" s="11" t="str">
        <f>'Main Menu'!B21</f>
        <v/>
      </c>
      <c r="C19" s="40"/>
      <c r="D19" s="65" t="str">
        <f>'Main Menu'!D21</f>
        <v/>
      </c>
      <c r="E19" s="364"/>
      <c r="F19" s="366"/>
      <c r="G19" s="367"/>
      <c r="H19" s="356"/>
      <c r="I19" s="43"/>
      <c r="J19" s="40"/>
      <c r="K19" t="s">
        <v>22</v>
      </c>
    </row>
    <row r="20" spans="1:16" x14ac:dyDescent="0.25">
      <c r="A20" s="350"/>
      <c r="B20" s="11" t="str">
        <f>'Main Menu'!B22</f>
        <v/>
      </c>
      <c r="C20" s="40" t="e">
        <f>D20-D19</f>
        <v>#VALUE!</v>
      </c>
      <c r="D20" s="65" t="str">
        <f>'Main Menu'!D22</f>
        <v/>
      </c>
      <c r="E20" s="364"/>
      <c r="F20" s="366"/>
      <c r="G20" s="367"/>
      <c r="H20" s="356"/>
      <c r="I20" s="43"/>
      <c r="J20" s="40"/>
      <c r="K20" t="s">
        <v>23</v>
      </c>
    </row>
    <row r="21" spans="1:16" x14ac:dyDescent="0.25">
      <c r="A21" s="350"/>
      <c r="B21" s="11" t="str">
        <f>'Main Menu'!B23</f>
        <v/>
      </c>
      <c r="C21" s="40" t="e">
        <f>D21-D20</f>
        <v>#VALUE!</v>
      </c>
      <c r="D21" s="65" t="str">
        <f>'Main Menu'!D23</f>
        <v/>
      </c>
      <c r="E21" s="364"/>
      <c r="F21" s="366"/>
      <c r="G21" s="367"/>
      <c r="H21" s="356"/>
      <c r="I21" s="43"/>
      <c r="J21" s="40"/>
      <c r="K21" t="s">
        <v>24</v>
      </c>
    </row>
    <row r="22" spans="1:16" x14ac:dyDescent="0.25">
      <c r="A22" s="350"/>
      <c r="B22" s="97" t="s">
        <v>29</v>
      </c>
      <c r="C22" s="72" t="e">
        <f>(C20+C21)/2</f>
        <v>#VALUE!</v>
      </c>
      <c r="D22" s="66"/>
      <c r="E22" s="365"/>
      <c r="F22" s="366"/>
      <c r="G22" s="367"/>
      <c r="H22" s="356"/>
      <c r="I22" s="43"/>
      <c r="J22" s="41"/>
    </row>
    <row r="23" spans="1:16" ht="30" x14ac:dyDescent="0.25">
      <c r="A23" s="350"/>
      <c r="B23" s="32" t="s">
        <v>5</v>
      </c>
      <c r="C23" s="53" t="s">
        <v>10</v>
      </c>
      <c r="D23" s="53" t="s">
        <v>70</v>
      </c>
      <c r="E23" s="351"/>
      <c r="F23" s="352">
        <f>P28</f>
        <v>3</v>
      </c>
      <c r="G23" s="367">
        <f>F23*0.0833</f>
        <v>0.24990000000000001</v>
      </c>
      <c r="H23" s="356"/>
      <c r="K23" t="s">
        <v>25</v>
      </c>
    </row>
    <row r="24" spans="1:16" hidden="1" x14ac:dyDescent="0.25">
      <c r="A24" s="350"/>
      <c r="B24" s="11" t="str">
        <f>'Main Menu'!B26</f>
        <v>SY 2008-2009</v>
      </c>
      <c r="C24" s="39"/>
      <c r="D24" s="39">
        <f>'Main Menu'!D26</f>
        <v>65</v>
      </c>
      <c r="E24" s="351"/>
      <c r="F24" s="353"/>
      <c r="G24" s="367"/>
      <c r="H24" s="356"/>
    </row>
    <row r="25" spans="1:16" x14ac:dyDescent="0.25">
      <c r="A25" s="350"/>
      <c r="B25" s="11" t="str">
        <f>'Main Menu'!B27</f>
        <v/>
      </c>
      <c r="C25" s="40"/>
      <c r="D25" s="63" t="str">
        <f>'Main Menu'!D27</f>
        <v/>
      </c>
      <c r="E25" s="351"/>
      <c r="F25" s="353"/>
      <c r="G25" s="367"/>
      <c r="H25" s="356"/>
      <c r="K25" t="s">
        <v>26</v>
      </c>
      <c r="P25" t="str">
        <f>IF(D25&gt;=95,"3","0")</f>
        <v>3</v>
      </c>
    </row>
    <row r="26" spans="1:16" x14ac:dyDescent="0.25">
      <c r="A26" s="350"/>
      <c r="B26" s="11" t="str">
        <f>'Main Menu'!B28</f>
        <v/>
      </c>
      <c r="C26" s="40"/>
      <c r="D26" s="63" t="str">
        <f>'Main Menu'!D28</f>
        <v/>
      </c>
      <c r="E26" s="351"/>
      <c r="F26" s="353"/>
      <c r="G26" s="367"/>
      <c r="H26" s="356"/>
      <c r="K26" t="s">
        <v>27</v>
      </c>
      <c r="P26" t="str">
        <f>IF(D26&gt;=95,"3","0")</f>
        <v>3</v>
      </c>
    </row>
    <row r="27" spans="1:16" x14ac:dyDescent="0.25">
      <c r="A27" s="350"/>
      <c r="B27" s="11" t="str">
        <f>'Main Menu'!B29</f>
        <v/>
      </c>
      <c r="C27" s="40"/>
      <c r="D27" s="63" t="str">
        <f>'Main Menu'!D29</f>
        <v/>
      </c>
      <c r="E27" s="351"/>
      <c r="F27" s="353"/>
      <c r="G27" s="367"/>
      <c r="H27" s="356"/>
      <c r="P27" t="str">
        <f>IF(D27&gt;=95,"3","0")</f>
        <v>3</v>
      </c>
    </row>
    <row r="28" spans="1:16" x14ac:dyDescent="0.25">
      <c r="A28" s="350"/>
      <c r="B28" s="116" t="s">
        <v>28</v>
      </c>
      <c r="C28" s="117"/>
      <c r="D28" s="118"/>
      <c r="E28" s="351"/>
      <c r="F28" s="354"/>
      <c r="G28" s="367"/>
      <c r="H28" s="356"/>
      <c r="P28">
        <f>(P25+P26+P27)/3</f>
        <v>3</v>
      </c>
    </row>
    <row r="29" spans="1:16" ht="30" x14ac:dyDescent="0.25">
      <c r="A29" s="350"/>
      <c r="B29" s="32" t="s">
        <v>6</v>
      </c>
      <c r="C29" s="53" t="s">
        <v>10</v>
      </c>
      <c r="D29" s="53" t="s">
        <v>71</v>
      </c>
      <c r="E29" s="351"/>
      <c r="F29" s="352" t="str">
        <f>IF(C34&gt;=5,"1",IF(C34&gt;=7,"2",IF(C34&gt;=10,"3","0")))</f>
        <v>0</v>
      </c>
      <c r="G29" s="367">
        <f>F29*0.0834</f>
        <v>0</v>
      </c>
      <c r="H29" s="356"/>
    </row>
    <row r="30" spans="1:16" hidden="1" x14ac:dyDescent="0.25">
      <c r="A30" s="350"/>
      <c r="B30" s="11" t="str">
        <f>'Main Menu'!B32</f>
        <v>SY 2008-2009</v>
      </c>
      <c r="C30" s="39"/>
      <c r="D30" s="39">
        <f>'Main Menu'!D32</f>
        <v>58</v>
      </c>
      <c r="E30" s="351"/>
      <c r="F30" s="353"/>
      <c r="G30" s="367"/>
      <c r="H30" s="356"/>
    </row>
    <row r="31" spans="1:16" x14ac:dyDescent="0.25">
      <c r="A31" s="350"/>
      <c r="B31" s="11" t="str">
        <f>'Main Menu'!B33</f>
        <v/>
      </c>
      <c r="C31" s="40"/>
      <c r="D31" s="63">
        <f>'Main Menu'!D33</f>
        <v>95</v>
      </c>
      <c r="E31" s="351"/>
      <c r="F31" s="353"/>
      <c r="G31" s="367"/>
      <c r="H31" s="356"/>
    </row>
    <row r="32" spans="1:16" x14ac:dyDescent="0.25">
      <c r="A32" s="350"/>
      <c r="B32" s="11" t="str">
        <f>'Main Menu'!B34</f>
        <v/>
      </c>
      <c r="C32" s="40">
        <f>(D32-D31)/D31*100</f>
        <v>1.0526315789473684</v>
      </c>
      <c r="D32" s="63">
        <f>'Main Menu'!D34</f>
        <v>96</v>
      </c>
      <c r="E32" s="351"/>
      <c r="F32" s="353"/>
      <c r="G32" s="367"/>
      <c r="H32" s="356"/>
    </row>
    <row r="33" spans="1:8" x14ac:dyDescent="0.25">
      <c r="A33" s="350"/>
      <c r="B33" s="11" t="str">
        <f>'Main Menu'!B35</f>
        <v/>
      </c>
      <c r="C33" s="40">
        <f>(D33-D32)/D32*100</f>
        <v>-12.791666666666668</v>
      </c>
      <c r="D33" s="63">
        <f>'Main Menu'!D35</f>
        <v>83.72</v>
      </c>
      <c r="E33" s="351"/>
      <c r="F33" s="353"/>
      <c r="G33" s="367"/>
      <c r="H33" s="356"/>
    </row>
    <row r="34" spans="1:8" x14ac:dyDescent="0.25">
      <c r="A34" s="350"/>
      <c r="B34" s="97" t="s">
        <v>28</v>
      </c>
      <c r="C34" s="72">
        <f>AVERAGE(C32:C33)</f>
        <v>-5.8695175438596499</v>
      </c>
      <c r="D34" s="40"/>
      <c r="E34" s="351"/>
      <c r="F34" s="354"/>
      <c r="G34" s="367"/>
      <c r="H34" s="357"/>
    </row>
    <row r="35" spans="1:8" ht="36" customHeight="1" x14ac:dyDescent="0.25">
      <c r="A35" s="350" t="s">
        <v>8</v>
      </c>
      <c r="B35" s="32" t="s">
        <v>7</v>
      </c>
      <c r="C35" s="64" t="s">
        <v>10</v>
      </c>
      <c r="D35" s="64" t="s">
        <v>7</v>
      </c>
      <c r="E35" s="351"/>
      <c r="F35" s="352" t="e">
        <f>IF(C40&gt;=7,"3",IF(C40&gt;=5,"2",IF(C40&gt;=2,"1","0")))</f>
        <v>#VALUE!</v>
      </c>
      <c r="G35" s="355" t="e">
        <f>F35*0.3</f>
        <v>#VALUE!</v>
      </c>
      <c r="H35" s="355" t="e">
        <f>G35</f>
        <v>#VALUE!</v>
      </c>
    </row>
    <row r="36" spans="1:8" hidden="1" x14ac:dyDescent="0.25">
      <c r="A36" s="350"/>
      <c r="B36" s="11" t="str">
        <f>'Main Menu'!B38</f>
        <v>SY 2008-2009</v>
      </c>
      <c r="C36" s="63"/>
      <c r="D36" s="63">
        <f>'Main Menu'!D38</f>
        <v>56</v>
      </c>
      <c r="E36" s="351"/>
      <c r="F36" s="353"/>
      <c r="G36" s="356"/>
      <c r="H36" s="356"/>
    </row>
    <row r="37" spans="1:8" ht="25.5" customHeight="1" x14ac:dyDescent="0.25">
      <c r="A37" s="350"/>
      <c r="B37" s="11" t="str">
        <f>'Main Menu'!B39</f>
        <v/>
      </c>
      <c r="C37" s="40"/>
      <c r="D37" s="63" t="str">
        <f>'Main Menu'!D39</f>
        <v/>
      </c>
      <c r="E37" s="351"/>
      <c r="F37" s="353"/>
      <c r="G37" s="356"/>
      <c r="H37" s="356"/>
    </row>
    <row r="38" spans="1:8" ht="27.75" customHeight="1" x14ac:dyDescent="0.25">
      <c r="A38" s="350"/>
      <c r="B38" s="11" t="str">
        <f>'Main Menu'!B40</f>
        <v/>
      </c>
      <c r="C38" s="40" t="e">
        <f>(D38-D37)/D37*100</f>
        <v>#VALUE!</v>
      </c>
      <c r="D38" s="63" t="str">
        <f>'Main Menu'!D40</f>
        <v/>
      </c>
      <c r="E38" s="351"/>
      <c r="F38" s="353"/>
      <c r="G38" s="356"/>
      <c r="H38" s="356"/>
    </row>
    <row r="39" spans="1:8" ht="25.5" customHeight="1" x14ac:dyDescent="0.25">
      <c r="A39" s="350"/>
      <c r="B39" s="11" t="str">
        <f>'Main Menu'!B41</f>
        <v/>
      </c>
      <c r="C39" s="40" t="e">
        <f>(D39-D38)/D38*100</f>
        <v>#VALUE!</v>
      </c>
      <c r="D39" s="63" t="str">
        <f>'Main Menu'!D41</f>
        <v/>
      </c>
      <c r="E39" s="351"/>
      <c r="F39" s="353"/>
      <c r="G39" s="356"/>
      <c r="H39" s="356"/>
    </row>
    <row r="40" spans="1:8" ht="25.5" customHeight="1" x14ac:dyDescent="0.25">
      <c r="A40" s="350"/>
      <c r="B40" s="97" t="s">
        <v>28</v>
      </c>
      <c r="C40" s="40" t="e">
        <f>AVERAGE(C38:C39)</f>
        <v>#VALUE!</v>
      </c>
      <c r="D40" s="72"/>
      <c r="E40" s="351"/>
      <c r="F40" s="354"/>
      <c r="G40" s="357"/>
      <c r="H40" s="357"/>
    </row>
    <row r="41" spans="1:8" ht="13.5" customHeight="1" x14ac:dyDescent="0.25">
      <c r="A41" s="369" t="s">
        <v>32</v>
      </c>
      <c r="B41" s="370"/>
      <c r="C41" s="370"/>
      <c r="D41" s="370"/>
      <c r="E41" s="371"/>
      <c r="F41" s="25"/>
      <c r="G41" s="24"/>
      <c r="H41" s="23" t="e">
        <f>SUM(H11:H40)</f>
        <v>#VALUE!</v>
      </c>
    </row>
    <row r="42" spans="1:8" ht="8.25" customHeight="1" x14ac:dyDescent="0.25">
      <c r="A42" s="20"/>
      <c r="C42" s="42"/>
      <c r="D42" s="26"/>
    </row>
    <row r="43" spans="1:8" ht="13.5" customHeight="1" x14ac:dyDescent="0.25">
      <c r="A43" s="372" t="s">
        <v>43</v>
      </c>
      <c r="B43" s="372"/>
      <c r="C43" s="372"/>
      <c r="D43" s="372"/>
      <c r="E43" s="372"/>
      <c r="F43" s="372"/>
      <c r="G43" s="372"/>
      <c r="H43" s="372"/>
    </row>
    <row r="44" spans="1:8" ht="22.5" customHeight="1" x14ac:dyDescent="0.25">
      <c r="A44" s="373" t="s">
        <v>44</v>
      </c>
      <c r="B44" s="373"/>
      <c r="C44" s="373"/>
      <c r="D44" s="373"/>
      <c r="E44" s="373"/>
      <c r="F44" s="373"/>
      <c r="G44" s="373"/>
      <c r="H44" s="373"/>
    </row>
    <row r="45" spans="1:8" ht="26.25" customHeight="1" x14ac:dyDescent="0.25">
      <c r="A45" s="374" t="s">
        <v>45</v>
      </c>
      <c r="B45" s="374"/>
      <c r="C45" s="375" t="s">
        <v>51</v>
      </c>
      <c r="D45" s="376"/>
      <c r="E45" s="374" t="s">
        <v>52</v>
      </c>
      <c r="F45" s="374"/>
      <c r="G45" s="377" t="s">
        <v>16</v>
      </c>
      <c r="H45" s="378"/>
    </row>
    <row r="46" spans="1:8" x14ac:dyDescent="0.25">
      <c r="A46" s="379" t="s">
        <v>46</v>
      </c>
      <c r="B46" s="379"/>
      <c r="C46" s="380">
        <v>0.3</v>
      </c>
      <c r="D46" s="381"/>
      <c r="E46" s="382">
        <f>'Document Analysis, Obs. Discuss'!AP71</f>
        <v>0</v>
      </c>
      <c r="F46" s="366"/>
      <c r="G46" s="383">
        <f>E46*0.3</f>
        <v>0</v>
      </c>
      <c r="H46" s="384"/>
    </row>
    <row r="47" spans="1:8" x14ac:dyDescent="0.25">
      <c r="A47" s="379" t="s">
        <v>47</v>
      </c>
      <c r="B47" s="379"/>
      <c r="C47" s="380">
        <v>0.3</v>
      </c>
      <c r="D47" s="381"/>
      <c r="E47" s="382">
        <f>'Document Analysis, Obs. Discuss'!AP72</f>
        <v>0</v>
      </c>
      <c r="F47" s="366"/>
      <c r="G47" s="383">
        <f>E47*0.3</f>
        <v>0</v>
      </c>
      <c r="H47" s="384"/>
    </row>
    <row r="48" spans="1:8"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99"/>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98"/>
      <c r="F107" s="98"/>
    </row>
    <row r="110" spans="1:8" x14ac:dyDescent="0.25">
      <c r="B110" s="408">
        <f>'Input Menu'!B50</f>
        <v>0</v>
      </c>
      <c r="C110" s="408"/>
      <c r="D110" s="408"/>
      <c r="E110" s="408"/>
      <c r="F110" s="408"/>
    </row>
    <row r="111" spans="1:8" x14ac:dyDescent="0.25">
      <c r="B111" s="408" t="s">
        <v>66</v>
      </c>
      <c r="C111" s="408"/>
      <c r="D111" s="408"/>
      <c r="E111" s="408"/>
      <c r="F111" s="408"/>
    </row>
    <row r="112" spans="1:8" ht="32.25"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selection activeCell="B17" sqref="B17"/>
      <pageMargins left="0.7" right="0.7" top="0.75" bottom="0.75" header="0.3" footer="0.3"/>
      <pageSetup paperSize="5" scale="90" orientation="portrait" horizontalDpi="4294967293" verticalDpi="4294967293" r:id="rId1"/>
    </customSheetView>
  </customSheetViews>
  <mergeCells count="98">
    <mergeCell ref="A1:H1"/>
    <mergeCell ref="A2:H2"/>
    <mergeCell ref="A3:H3"/>
    <mergeCell ref="A5:H5"/>
    <mergeCell ref="F6:H6"/>
    <mergeCell ref="B6:D6"/>
    <mergeCell ref="A8:H8"/>
    <mergeCell ref="B9:C9"/>
    <mergeCell ref="A11:A16"/>
    <mergeCell ref="E11:E16"/>
    <mergeCell ref="F11:F16"/>
    <mergeCell ref="G11:G16"/>
    <mergeCell ref="H11:H16"/>
    <mergeCell ref="B16:D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G67:H67"/>
    <mergeCell ref="A68:B68"/>
    <mergeCell ref="C68:D68"/>
    <mergeCell ref="E68:F68"/>
    <mergeCell ref="G68:H68"/>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B110:F110"/>
    <mergeCell ref="B111:F111"/>
    <mergeCell ref="B102:C102"/>
    <mergeCell ref="E102:F102"/>
    <mergeCell ref="B105:C105"/>
    <mergeCell ref="E105:F105"/>
    <mergeCell ref="B106:C106"/>
    <mergeCell ref="E106:F10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3">
    <tabColor rgb="FFFF0000"/>
  </sheetPr>
  <dimension ref="A1:P113"/>
  <sheetViews>
    <sheetView showGridLines="0" view="pageBreakPreview" zoomScaleNormal="100" zoomScaleSheetLayoutView="100" workbookViewId="0">
      <selection activeCell="D14" sqref="D14"/>
    </sheetView>
  </sheetViews>
  <sheetFormatPr defaultRowHeight="15" x14ac:dyDescent="0.25"/>
  <cols>
    <col min="1" max="1" width="12.7109375" style="95" customWidth="1"/>
    <col min="2" max="2" width="17.28515625" style="98" customWidth="1"/>
    <col min="3" max="3" width="9.140625" style="36" customWidth="1"/>
    <col min="4" max="4" width="12.85546875" style="98" customWidth="1"/>
    <col min="5" max="5" width="24.42578125" style="5" customWidth="1"/>
    <col min="6" max="6" width="8.42578125" style="5" customWidth="1"/>
    <col min="7" max="7" width="9.7109375" style="4" customWidth="1"/>
    <col min="8" max="8" width="10.140625" style="4" customWidth="1"/>
    <col min="9" max="9" width="8.85546875" hidden="1" customWidth="1"/>
    <col min="10" max="10" width="4.28515625" hidden="1" customWidth="1"/>
    <col min="11" max="11" width="5.5703125" hidden="1" customWidth="1"/>
    <col min="13" max="13" width="11.5703125" customWidth="1"/>
    <col min="14" max="14" width="2.5703125" customWidth="1"/>
    <col min="15" max="15" width="4.85546875" customWidth="1"/>
    <col min="16" max="16" width="9.140625" hidden="1" customWidth="1"/>
  </cols>
  <sheetData>
    <row r="1" spans="1:16" x14ac:dyDescent="0.25">
      <c r="A1" s="402" t="str">
        <f>'Main Menu'!A1:F1</f>
        <v>Department of Education</v>
      </c>
      <c r="B1" s="402"/>
      <c r="C1" s="402"/>
      <c r="D1" s="402"/>
      <c r="E1" s="402"/>
      <c r="F1" s="402"/>
      <c r="G1" s="402"/>
      <c r="H1" s="402"/>
    </row>
    <row r="2" spans="1:16" x14ac:dyDescent="0.25">
      <c r="A2" s="402" t="str">
        <f>'Main Menu'!A2:F2</f>
        <v>Region X</v>
      </c>
      <c r="B2" s="402"/>
      <c r="C2" s="402"/>
      <c r="D2" s="402"/>
      <c r="E2" s="402"/>
      <c r="F2" s="402"/>
      <c r="G2" s="402"/>
      <c r="H2" s="402"/>
    </row>
    <row r="3" spans="1:16" ht="16.5" customHeight="1" x14ac:dyDescent="0.25">
      <c r="A3" s="403" t="str">
        <f>'Main Menu'!A3:F3</f>
        <v/>
      </c>
      <c r="B3" s="403"/>
      <c r="C3" s="403"/>
      <c r="D3" s="403"/>
      <c r="E3" s="403"/>
      <c r="F3" s="403"/>
      <c r="G3" s="403"/>
      <c r="H3" s="403"/>
    </row>
    <row r="4" spans="1:16" ht="13.5" customHeight="1" x14ac:dyDescent="0.25"/>
    <row r="5" spans="1:16" ht="16.5" customHeight="1" x14ac:dyDescent="0.25">
      <c r="A5" s="358" t="s">
        <v>286</v>
      </c>
      <c r="B5" s="358"/>
      <c r="C5" s="358"/>
      <c r="D5" s="358"/>
      <c r="E5" s="358"/>
      <c r="F5" s="358"/>
      <c r="G5" s="358"/>
      <c r="H5" s="358"/>
    </row>
    <row r="6" spans="1:16" ht="16.5" customHeight="1" x14ac:dyDescent="0.25">
      <c r="A6" s="424">
        <f ca="1">NOW()</f>
        <v>43282.390610185183</v>
      </c>
      <c r="B6" s="424"/>
      <c r="C6" s="424"/>
      <c r="D6" s="424"/>
      <c r="E6" s="424"/>
      <c r="F6" s="424"/>
      <c r="G6" s="424"/>
      <c r="H6" s="424"/>
    </row>
    <row r="7" spans="1:16" ht="21.75" customHeight="1" x14ac:dyDescent="0.25">
      <c r="A7" s="95" t="s">
        <v>824</v>
      </c>
      <c r="B7" s="359" t="str">
        <f>'Input Menu'!B8:C8</f>
        <v/>
      </c>
      <c r="C7" s="359"/>
      <c r="D7" s="359"/>
      <c r="E7" s="18" t="s">
        <v>225</v>
      </c>
      <c r="F7" s="360" t="str">
        <f>'Main Menu'!B8</f>
        <v/>
      </c>
      <c r="G7" s="360"/>
      <c r="H7" s="360"/>
      <c r="K7" t="str">
        <f>B7</f>
        <v/>
      </c>
    </row>
    <row r="8" spans="1:16" ht="27" customHeight="1" x14ac:dyDescent="0.25">
      <c r="A8" s="95" t="s">
        <v>261</v>
      </c>
      <c r="B8" s="434" t="str">
        <f>'Input Menu'!B7:C7</f>
        <v/>
      </c>
      <c r="C8" s="434"/>
      <c r="D8" s="434"/>
      <c r="E8" s="18" t="s">
        <v>288</v>
      </c>
      <c r="F8" s="415">
        <f>'Input Menu'!K6</f>
        <v>0</v>
      </c>
      <c r="G8" s="415"/>
      <c r="H8" s="275"/>
    </row>
    <row r="9" spans="1:16" ht="18.75" customHeight="1" x14ac:dyDescent="0.25">
      <c r="A9" s="361" t="s">
        <v>31</v>
      </c>
      <c r="B9" s="361"/>
      <c r="C9" s="361"/>
      <c r="D9" s="361"/>
      <c r="E9" s="273" t="s">
        <v>295</v>
      </c>
      <c r="F9" s="422">
        <f>'Main Menu'!O72</f>
        <v>0</v>
      </c>
      <c r="G9" s="422"/>
      <c r="H9" s="422"/>
    </row>
    <row r="10" spans="1:16" s="2" customFormat="1" ht="27" customHeight="1" x14ac:dyDescent="0.25">
      <c r="A10" s="29" t="s">
        <v>2</v>
      </c>
      <c r="B10" s="362" t="s">
        <v>13</v>
      </c>
      <c r="C10" s="362"/>
      <c r="D10" s="96"/>
      <c r="E10" s="96" t="s">
        <v>14</v>
      </c>
      <c r="F10" s="96" t="s">
        <v>268</v>
      </c>
      <c r="G10" s="96" t="s">
        <v>15</v>
      </c>
      <c r="H10" s="31" t="s">
        <v>16</v>
      </c>
    </row>
    <row r="11" spans="1:16" s="2" customFormat="1" ht="2.25" customHeight="1" x14ac:dyDescent="0.25">
      <c r="A11" s="8"/>
      <c r="B11" s="9"/>
      <c r="C11" s="38"/>
      <c r="D11" s="9"/>
      <c r="E11" s="9"/>
      <c r="F11" s="14"/>
      <c r="G11" s="14"/>
      <c r="H11" s="19"/>
    </row>
    <row r="12" spans="1:16" ht="30" x14ac:dyDescent="0.25">
      <c r="A12" s="350" t="s">
        <v>3</v>
      </c>
      <c r="B12" s="32" t="s">
        <v>9</v>
      </c>
      <c r="C12" s="53" t="s">
        <v>10</v>
      </c>
      <c r="D12" s="54" t="s">
        <v>834</v>
      </c>
      <c r="E12" s="351"/>
      <c r="F12" s="425">
        <f>P17</f>
        <v>3</v>
      </c>
      <c r="G12" s="355">
        <f>F12*0.45</f>
        <v>1.35</v>
      </c>
      <c r="H12" s="355">
        <f>G12</f>
        <v>1.35</v>
      </c>
    </row>
    <row r="13" spans="1:16" hidden="1" x14ac:dyDescent="0.25">
      <c r="A13" s="350"/>
      <c r="B13" s="11" t="str">
        <f>'Main Menu'!B14</f>
        <v>SY 2009-2010</v>
      </c>
      <c r="C13" s="39"/>
      <c r="D13" s="33">
        <f>'Main Menu'!D14</f>
        <v>990</v>
      </c>
      <c r="E13" s="351"/>
      <c r="F13" s="426"/>
      <c r="G13" s="356"/>
      <c r="H13" s="356"/>
    </row>
    <row r="14" spans="1:16" ht="18.75" customHeight="1" x14ac:dyDescent="0.25">
      <c r="A14" s="350"/>
      <c r="B14" s="11" t="str">
        <f>'Main Menu'!B15</f>
        <v/>
      </c>
      <c r="C14" s="40"/>
      <c r="D14" s="65" t="str">
        <f>'Main Menu'!F15</f>
        <v/>
      </c>
      <c r="E14" s="351"/>
      <c r="F14" s="426"/>
      <c r="G14" s="356"/>
      <c r="H14" s="356"/>
      <c r="K14" t="s">
        <v>17</v>
      </c>
      <c r="P14" t="str">
        <f>IF(D14&gt;=95,"3",IF(D14&gt;=90,"2",IF(D14&gt;=85,"1","0")))</f>
        <v>3</v>
      </c>
    </row>
    <row r="15" spans="1:16" ht="22.5" customHeight="1" x14ac:dyDescent="0.25">
      <c r="A15" s="350"/>
      <c r="B15" s="11" t="str">
        <f>'Main Menu'!B16</f>
        <v/>
      </c>
      <c r="C15" s="40"/>
      <c r="D15" s="65" t="str">
        <f>'Main Menu'!F16</f>
        <v/>
      </c>
      <c r="E15" s="351"/>
      <c r="F15" s="426"/>
      <c r="G15" s="356"/>
      <c r="H15" s="356"/>
      <c r="K15" t="s">
        <v>18</v>
      </c>
      <c r="P15" t="str">
        <f>IF(D15&gt;=95,"3",IF(D15&gt;=90,"2",IF(D15&gt;=85,"1","0")))</f>
        <v>3</v>
      </c>
    </row>
    <row r="16" spans="1:16" ht="19.5" customHeight="1" x14ac:dyDescent="0.25">
      <c r="A16" s="350"/>
      <c r="B16" s="11" t="str">
        <f>'Main Menu'!B17</f>
        <v/>
      </c>
      <c r="C16" s="40"/>
      <c r="D16" s="65" t="str">
        <f>'Main Menu'!F17</f>
        <v/>
      </c>
      <c r="E16" s="351"/>
      <c r="F16" s="426"/>
      <c r="G16" s="356"/>
      <c r="H16" s="356"/>
      <c r="K16" t="s">
        <v>19</v>
      </c>
      <c r="P16" t="str">
        <f>IF(D16&gt;=95,"3",IF(D16&gt;=90,"2",IF(D16&gt;=85,"1","0")))</f>
        <v>3</v>
      </c>
    </row>
    <row r="17" spans="1:16" ht="25.5" customHeight="1" x14ac:dyDescent="0.25">
      <c r="A17" s="350"/>
      <c r="B17" s="429"/>
      <c r="C17" s="430"/>
      <c r="D17" s="431"/>
      <c r="E17" s="351"/>
      <c r="F17" s="427"/>
      <c r="G17" s="357"/>
      <c r="H17" s="357"/>
      <c r="I17" s="35"/>
      <c r="K17" t="s">
        <v>20</v>
      </c>
      <c r="P17">
        <f>(P14+P15+P16)/3</f>
        <v>3</v>
      </c>
    </row>
    <row r="18" spans="1:16" ht="27" customHeight="1" x14ac:dyDescent="0.25">
      <c r="A18" s="350" t="s">
        <v>4</v>
      </c>
      <c r="B18" s="32" t="s">
        <v>11</v>
      </c>
      <c r="C18" s="53" t="s">
        <v>12</v>
      </c>
      <c r="D18" s="54" t="s">
        <v>266</v>
      </c>
      <c r="E18" s="363"/>
      <c r="F18" s="366" t="e">
        <f>IF(C23&lt;2,"3",IF(C23&lt;5,"2",IF(C23&lt;=5,"1","0")))</f>
        <v>#VALUE!</v>
      </c>
      <c r="G18" s="367" t="e">
        <f>F18*0.125</f>
        <v>#VALUE!</v>
      </c>
      <c r="H18" s="368" t="e">
        <f>SUM(G18:G35)</f>
        <v>#VALUE!</v>
      </c>
      <c r="K18" t="s">
        <v>21</v>
      </c>
    </row>
    <row r="19" spans="1:16" ht="15" hidden="1" customHeight="1" x14ac:dyDescent="0.25">
      <c r="A19" s="350"/>
      <c r="B19" s="11" t="str">
        <f>'Main Menu'!B20</f>
        <v>SY 2008-2009</v>
      </c>
      <c r="C19" s="39"/>
      <c r="D19" s="33">
        <f>'Main Menu'!D20</f>
        <v>0.02</v>
      </c>
      <c r="E19" s="364"/>
      <c r="F19" s="366"/>
      <c r="G19" s="367"/>
      <c r="H19" s="356"/>
      <c r="I19" s="43"/>
      <c r="J19" s="41"/>
    </row>
    <row r="20" spans="1:16" x14ac:dyDescent="0.25">
      <c r="A20" s="350"/>
      <c r="B20" s="11" t="str">
        <f>'Main Menu'!B21</f>
        <v/>
      </c>
      <c r="C20" s="40"/>
      <c r="D20" s="65" t="str">
        <f>'Main Menu'!D21</f>
        <v/>
      </c>
      <c r="E20" s="364"/>
      <c r="F20" s="366"/>
      <c r="G20" s="367"/>
      <c r="H20" s="356"/>
      <c r="I20" s="43"/>
      <c r="J20" s="40"/>
      <c r="K20" t="s">
        <v>22</v>
      </c>
    </row>
    <row r="21" spans="1:16" x14ac:dyDescent="0.25">
      <c r="A21" s="350"/>
      <c r="B21" s="11" t="str">
        <f>'Main Menu'!B22</f>
        <v/>
      </c>
      <c r="C21" s="40" t="e">
        <f>D21-D20</f>
        <v>#VALUE!</v>
      </c>
      <c r="D21" s="65" t="str">
        <f>'Main Menu'!D22</f>
        <v/>
      </c>
      <c r="E21" s="364"/>
      <c r="F21" s="366"/>
      <c r="G21" s="367"/>
      <c r="H21" s="356"/>
      <c r="I21" s="43"/>
      <c r="J21" s="40"/>
      <c r="K21" t="s">
        <v>23</v>
      </c>
    </row>
    <row r="22" spans="1:16" x14ac:dyDescent="0.25">
      <c r="A22" s="350"/>
      <c r="B22" s="11" t="str">
        <f>'Main Menu'!B23</f>
        <v/>
      </c>
      <c r="C22" s="40" t="e">
        <f>D22-D21</f>
        <v>#VALUE!</v>
      </c>
      <c r="D22" s="65" t="str">
        <f>'Main Menu'!D23</f>
        <v/>
      </c>
      <c r="E22" s="364"/>
      <c r="F22" s="366"/>
      <c r="G22" s="367"/>
      <c r="H22" s="356"/>
      <c r="I22" s="43"/>
      <c r="J22" s="40"/>
      <c r="K22" t="s">
        <v>24</v>
      </c>
    </row>
    <row r="23" spans="1:16" x14ac:dyDescent="0.25">
      <c r="A23" s="350"/>
      <c r="B23" s="97" t="s">
        <v>29</v>
      </c>
      <c r="C23" s="72" t="e">
        <f>AVERAGE(C21:C22)</f>
        <v>#VALUE!</v>
      </c>
      <c r="D23" s="66"/>
      <c r="E23" s="365"/>
      <c r="F23" s="366"/>
      <c r="G23" s="367"/>
      <c r="H23" s="356"/>
      <c r="I23" s="43"/>
      <c r="J23" s="41"/>
    </row>
    <row r="24" spans="1:16" ht="26.25" x14ac:dyDescent="0.25">
      <c r="A24" s="350"/>
      <c r="B24" s="32" t="s">
        <v>264</v>
      </c>
      <c r="C24" s="53" t="s">
        <v>12</v>
      </c>
      <c r="D24" s="53" t="s">
        <v>265</v>
      </c>
      <c r="E24" s="351"/>
      <c r="F24" s="366" t="e">
        <f>IF(C29&lt;2,"3",IF(C29&lt;5,"2",IF(C29&lt;=5,"1","0")))</f>
        <v>#VALUE!</v>
      </c>
      <c r="G24" s="367" t="e">
        <f>F24*0.125</f>
        <v>#VALUE!</v>
      </c>
      <c r="H24" s="356"/>
      <c r="K24" t="s">
        <v>25</v>
      </c>
    </row>
    <row r="25" spans="1:16" ht="15" hidden="1" customHeight="1" x14ac:dyDescent="0.25">
      <c r="A25" s="350"/>
      <c r="B25" s="11" t="str">
        <f>'Main Menu'!B26</f>
        <v>SY 2008-2009</v>
      </c>
      <c r="C25" s="39"/>
      <c r="D25" s="39">
        <f>'Main Menu'!D26</f>
        <v>65</v>
      </c>
      <c r="E25" s="351"/>
      <c r="F25" s="366"/>
      <c r="G25" s="367"/>
      <c r="H25" s="356"/>
    </row>
    <row r="26" spans="1:16" x14ac:dyDescent="0.25">
      <c r="A26" s="350"/>
      <c r="B26" s="11" t="str">
        <f>'Main Menu'!B27</f>
        <v/>
      </c>
      <c r="C26" s="40"/>
      <c r="D26" s="63" t="str">
        <f>'Main Menu'!D27</f>
        <v/>
      </c>
      <c r="E26" s="351"/>
      <c r="F26" s="366"/>
      <c r="G26" s="367"/>
      <c r="H26" s="356"/>
      <c r="K26" t="s">
        <v>26</v>
      </c>
    </row>
    <row r="27" spans="1:16" x14ac:dyDescent="0.25">
      <c r="A27" s="350"/>
      <c r="B27" s="11" t="str">
        <f>'Main Menu'!B28</f>
        <v/>
      </c>
      <c r="C27" s="40" t="e">
        <f>D27-D26</f>
        <v>#VALUE!</v>
      </c>
      <c r="D27" s="63" t="str">
        <f>'Main Menu'!D28</f>
        <v/>
      </c>
      <c r="E27" s="351"/>
      <c r="F27" s="366"/>
      <c r="G27" s="367"/>
      <c r="H27" s="356"/>
      <c r="K27" t="s">
        <v>27</v>
      </c>
    </row>
    <row r="28" spans="1:16" x14ac:dyDescent="0.25">
      <c r="A28" s="350"/>
      <c r="B28" s="11" t="str">
        <f>'Main Menu'!B29</f>
        <v/>
      </c>
      <c r="C28" s="40" t="e">
        <f>D28-D27</f>
        <v>#VALUE!</v>
      </c>
      <c r="D28" s="63" t="str">
        <f>'Main Menu'!D29</f>
        <v/>
      </c>
      <c r="E28" s="351"/>
      <c r="F28" s="366"/>
      <c r="G28" s="367"/>
      <c r="H28" s="356"/>
    </row>
    <row r="29" spans="1:16" x14ac:dyDescent="0.25">
      <c r="A29" s="350"/>
      <c r="B29" s="121" t="s">
        <v>274</v>
      </c>
      <c r="C29" s="71" t="e">
        <f>AVERAGE(C27:C28)</f>
        <v>#VALUE!</v>
      </c>
      <c r="D29" s="239"/>
      <c r="E29" s="351"/>
      <c r="F29" s="366"/>
      <c r="G29" s="367"/>
      <c r="H29" s="356"/>
    </row>
    <row r="30" spans="1:16" hidden="1" x14ac:dyDescent="0.25">
      <c r="A30" s="350"/>
      <c r="B30" s="32"/>
      <c r="C30" s="53"/>
      <c r="D30" s="53"/>
      <c r="E30" s="351"/>
      <c r="F30" s="352"/>
      <c r="G30" s="367"/>
      <c r="H30" s="356"/>
    </row>
    <row r="31" spans="1:16" hidden="1" x14ac:dyDescent="0.25">
      <c r="A31" s="350"/>
      <c r="B31" s="11"/>
      <c r="C31" s="39"/>
      <c r="D31" s="39"/>
      <c r="E31" s="351"/>
      <c r="F31" s="353"/>
      <c r="G31" s="367"/>
      <c r="H31" s="356"/>
    </row>
    <row r="32" spans="1:16" hidden="1" x14ac:dyDescent="0.25">
      <c r="A32" s="350"/>
      <c r="B32" s="11"/>
      <c r="C32" s="40"/>
      <c r="D32" s="63"/>
      <c r="E32" s="351"/>
      <c r="F32" s="353"/>
      <c r="G32" s="367"/>
      <c r="H32" s="356"/>
    </row>
    <row r="33" spans="1:15" hidden="1" x14ac:dyDescent="0.25">
      <c r="A33" s="350"/>
      <c r="B33" s="11"/>
      <c r="C33" s="40"/>
      <c r="D33" s="63"/>
      <c r="E33" s="351"/>
      <c r="F33" s="353"/>
      <c r="G33" s="367"/>
      <c r="H33" s="356"/>
    </row>
    <row r="34" spans="1:15" hidden="1" x14ac:dyDescent="0.25">
      <c r="A34" s="350"/>
      <c r="B34" s="11"/>
      <c r="C34" s="40"/>
      <c r="D34" s="63"/>
      <c r="E34" s="351"/>
      <c r="F34" s="353"/>
      <c r="G34" s="367"/>
      <c r="H34" s="356"/>
    </row>
    <row r="35" spans="1:15" hidden="1" x14ac:dyDescent="0.25">
      <c r="A35" s="350"/>
      <c r="B35" s="97"/>
      <c r="C35" s="72"/>
      <c r="D35" s="40"/>
      <c r="E35" s="351"/>
      <c r="F35" s="354"/>
      <c r="G35" s="367"/>
      <c r="H35" s="357"/>
    </row>
    <row r="36" spans="1:15" ht="36" customHeight="1" x14ac:dyDescent="0.25">
      <c r="A36" s="350" t="s">
        <v>8</v>
      </c>
      <c r="B36" s="32" t="s">
        <v>229</v>
      </c>
      <c r="C36" s="64" t="s">
        <v>10</v>
      </c>
      <c r="D36" s="64" t="s">
        <v>273</v>
      </c>
      <c r="E36" s="351"/>
      <c r="F36" s="425">
        <f>O41</f>
        <v>3</v>
      </c>
      <c r="G36" s="355">
        <f>F36*0.3</f>
        <v>0.89999999999999991</v>
      </c>
      <c r="H36" s="355">
        <f>G36</f>
        <v>0.89999999999999991</v>
      </c>
    </row>
    <row r="37" spans="1:15" hidden="1" x14ac:dyDescent="0.25">
      <c r="A37" s="350"/>
      <c r="B37" s="11" t="str">
        <f>'Main Menu'!B38</f>
        <v>SY 2008-2009</v>
      </c>
      <c r="C37" s="63"/>
      <c r="D37" s="63">
        <f>'Main Menu'!D38</f>
        <v>56</v>
      </c>
      <c r="E37" s="351"/>
      <c r="F37" s="426"/>
      <c r="G37" s="356"/>
      <c r="H37" s="356"/>
    </row>
    <row r="38" spans="1:15" ht="25.5" customHeight="1" x14ac:dyDescent="0.25">
      <c r="A38" s="350"/>
      <c r="B38" s="11" t="str">
        <f>'Main Menu'!B39</f>
        <v/>
      </c>
      <c r="C38" s="40"/>
      <c r="D38" s="63" t="str">
        <f>'Main Menu'!F39</f>
        <v/>
      </c>
      <c r="E38" s="351"/>
      <c r="F38" s="426"/>
      <c r="G38" s="356"/>
      <c r="H38" s="356"/>
      <c r="O38" t="str">
        <f>IF(D38&gt;=95,"3",IF(D38&gt;=90,"2",IF(D38&gt;=85,"1","0")))</f>
        <v>3</v>
      </c>
    </row>
    <row r="39" spans="1:15" ht="27.75" customHeight="1" x14ac:dyDescent="0.25">
      <c r="A39" s="350"/>
      <c r="B39" s="11" t="str">
        <f>'Main Menu'!B40</f>
        <v/>
      </c>
      <c r="C39" s="40"/>
      <c r="D39" s="63" t="str">
        <f>'Main Menu'!F40</f>
        <v/>
      </c>
      <c r="E39" s="351"/>
      <c r="F39" s="426"/>
      <c r="G39" s="356"/>
      <c r="H39" s="356"/>
      <c r="O39" t="str">
        <f>IF(D39&gt;=95,"3",IF(D39&gt;=90,"2",IF(D39&gt;=85,"1","0")))</f>
        <v>3</v>
      </c>
    </row>
    <row r="40" spans="1:15" ht="25.5" customHeight="1" x14ac:dyDescent="0.25">
      <c r="A40" s="350"/>
      <c r="B40" s="11" t="str">
        <f>'Main Menu'!B41</f>
        <v/>
      </c>
      <c r="C40" s="40"/>
      <c r="D40" s="63" t="str">
        <f>'Main Menu'!F41</f>
        <v/>
      </c>
      <c r="E40" s="351"/>
      <c r="F40" s="426"/>
      <c r="G40" s="356"/>
      <c r="H40" s="356"/>
      <c r="O40" t="str">
        <f>IF(D40&gt;=95,"3",IF(D40&gt;=90,"2",IF(D40&gt;=85,"1","0")))</f>
        <v>3</v>
      </c>
    </row>
    <row r="41" spans="1:15" ht="25.5" customHeight="1" x14ac:dyDescent="0.25">
      <c r="A41" s="350"/>
      <c r="B41" s="116" t="s">
        <v>28</v>
      </c>
      <c r="C41" s="118"/>
      <c r="D41" s="117"/>
      <c r="E41" s="351"/>
      <c r="F41" s="427"/>
      <c r="G41" s="357"/>
      <c r="H41" s="357"/>
      <c r="O41" s="43">
        <f>(O38+O39+O40)/3</f>
        <v>3</v>
      </c>
    </row>
    <row r="42" spans="1:15" ht="13.5" customHeight="1" x14ac:dyDescent="0.25">
      <c r="A42" s="369" t="s">
        <v>32</v>
      </c>
      <c r="B42" s="370"/>
      <c r="C42" s="370"/>
      <c r="D42" s="370"/>
      <c r="E42" s="371"/>
      <c r="F42" s="25"/>
      <c r="G42" s="24"/>
      <c r="H42" s="23" t="e">
        <f>SUM(H12:H41)</f>
        <v>#VALUE!</v>
      </c>
    </row>
    <row r="43" spans="1:15" ht="8.25" customHeight="1" x14ac:dyDescent="0.25">
      <c r="A43" s="20"/>
      <c r="C43" s="42"/>
      <c r="D43" s="26"/>
    </row>
    <row r="44" spans="1:15" ht="13.5" customHeight="1" x14ac:dyDescent="0.25">
      <c r="A44" s="372" t="s">
        <v>43</v>
      </c>
      <c r="B44" s="372"/>
      <c r="C44" s="372"/>
      <c r="D44" s="372"/>
      <c r="E44" s="372"/>
      <c r="F44" s="372"/>
      <c r="G44" s="372"/>
      <c r="H44" s="372"/>
    </row>
    <row r="45" spans="1:15" ht="22.5" customHeight="1" x14ac:dyDescent="0.25">
      <c r="A45" s="373" t="s">
        <v>44</v>
      </c>
      <c r="B45" s="373"/>
      <c r="C45" s="373"/>
      <c r="D45" s="373"/>
      <c r="E45" s="373"/>
      <c r="F45" s="373"/>
      <c r="G45" s="373"/>
      <c r="H45" s="373"/>
    </row>
    <row r="46" spans="1:15" ht="26.25" customHeight="1" x14ac:dyDescent="0.25">
      <c r="A46" s="374" t="s">
        <v>45</v>
      </c>
      <c r="B46" s="374"/>
      <c r="C46" s="375" t="s">
        <v>51</v>
      </c>
      <c r="D46" s="376"/>
      <c r="E46" s="374" t="s">
        <v>52</v>
      </c>
      <c r="F46" s="374"/>
      <c r="G46" s="377" t="s">
        <v>16</v>
      </c>
      <c r="H46" s="378"/>
    </row>
    <row r="47" spans="1:15" x14ac:dyDescent="0.25">
      <c r="A47" s="379" t="s">
        <v>46</v>
      </c>
      <c r="B47" s="379"/>
      <c r="C47" s="380">
        <v>0.3</v>
      </c>
      <c r="D47" s="381"/>
      <c r="E47" s="382">
        <f>'Document Analysis, Obs. Discuss'!AP71</f>
        <v>0</v>
      </c>
      <c r="F47" s="366"/>
      <c r="G47" s="383">
        <f>E47*0.3</f>
        <v>0</v>
      </c>
      <c r="H47" s="384"/>
    </row>
    <row r="48" spans="1:15" x14ac:dyDescent="0.25">
      <c r="A48" s="379" t="s">
        <v>47</v>
      </c>
      <c r="B48" s="379"/>
      <c r="C48" s="380">
        <v>0.3</v>
      </c>
      <c r="D48" s="381"/>
      <c r="E48" s="382">
        <f>'Document Analysis, Obs. Discuss'!AP72</f>
        <v>0</v>
      </c>
      <c r="F48" s="366"/>
      <c r="G48" s="383">
        <f>E48*0.3</f>
        <v>0</v>
      </c>
      <c r="H48" s="384"/>
    </row>
    <row r="49" spans="1:8" x14ac:dyDescent="0.25">
      <c r="A49" s="379" t="s">
        <v>48</v>
      </c>
      <c r="B49" s="379"/>
      <c r="C49" s="380">
        <v>0.25</v>
      </c>
      <c r="D49" s="381"/>
      <c r="E49" s="382">
        <f>'Document Analysis, Obs. Discuss'!AP73</f>
        <v>0</v>
      </c>
      <c r="F49" s="366"/>
      <c r="G49" s="383">
        <f>E49*0.25</f>
        <v>0</v>
      </c>
      <c r="H49" s="384"/>
    </row>
    <row r="50" spans="1:8" x14ac:dyDescent="0.25">
      <c r="A50" s="379" t="s">
        <v>49</v>
      </c>
      <c r="B50" s="379"/>
      <c r="C50" s="380">
        <v>0.15</v>
      </c>
      <c r="D50" s="381"/>
      <c r="E50" s="382">
        <f>'Document Analysis, Obs. Discuss'!AP74</f>
        <v>0</v>
      </c>
      <c r="F50" s="366"/>
      <c r="G50" s="383">
        <f>E50*0.15</f>
        <v>0</v>
      </c>
      <c r="H50" s="384"/>
    </row>
    <row r="51" spans="1:8" x14ac:dyDescent="0.25">
      <c r="A51" s="261" t="s">
        <v>50</v>
      </c>
      <c r="B51" s="262"/>
      <c r="C51" s="416">
        <v>1</v>
      </c>
      <c r="D51" s="387"/>
      <c r="E51" s="262"/>
      <c r="F51" s="263"/>
      <c r="G51" s="388">
        <f>SUM(G47:G50)</f>
        <v>0</v>
      </c>
      <c r="H51" s="389"/>
    </row>
    <row r="52" spans="1:8" s="50" customFormat="1" ht="12.75" customHeight="1" x14ac:dyDescent="0.25">
      <c r="A52" s="52" t="s">
        <v>33</v>
      </c>
      <c r="B52" s="45"/>
      <c r="C52" s="46" t="s">
        <v>34</v>
      </c>
      <c r="D52" s="47"/>
      <c r="E52" s="48"/>
      <c r="F52" s="48"/>
      <c r="G52" s="49"/>
      <c r="H52" s="49"/>
    </row>
    <row r="53" spans="1:8" s="50" customFormat="1" ht="12.75" customHeight="1" x14ac:dyDescent="0.25">
      <c r="A53" s="51"/>
      <c r="B53" s="45"/>
      <c r="C53" s="46" t="s">
        <v>35</v>
      </c>
      <c r="D53" s="47"/>
      <c r="E53" s="48"/>
      <c r="F53" s="48"/>
      <c r="G53" s="49"/>
      <c r="H53" s="49"/>
    </row>
    <row r="54" spans="1:8" s="50" customFormat="1" ht="12.75" customHeight="1" x14ac:dyDescent="0.25">
      <c r="A54" s="51"/>
      <c r="B54" s="45"/>
      <c r="C54" s="46" t="s">
        <v>36</v>
      </c>
      <c r="D54" s="47"/>
      <c r="E54" s="48"/>
      <c r="F54" s="48"/>
      <c r="G54" s="49"/>
      <c r="H54" s="49"/>
    </row>
    <row r="55" spans="1:8" ht="15.75" customHeight="1" x14ac:dyDescent="0.25">
      <c r="A55" s="21" t="s">
        <v>37</v>
      </c>
      <c r="B55" s="390" t="s">
        <v>38</v>
      </c>
      <c r="C55" s="391"/>
      <c r="D55" s="392"/>
      <c r="E55" s="390" t="s">
        <v>39</v>
      </c>
      <c r="F55" s="392"/>
    </row>
    <row r="56" spans="1:8" x14ac:dyDescent="0.25">
      <c r="B56" s="393" t="s">
        <v>40</v>
      </c>
      <c r="C56" s="394"/>
      <c r="D56" s="395"/>
      <c r="E56" s="393" t="s">
        <v>34</v>
      </c>
      <c r="F56" s="395"/>
    </row>
    <row r="57" spans="1:8" x14ac:dyDescent="0.25">
      <c r="B57" s="393" t="s">
        <v>41</v>
      </c>
      <c r="C57" s="394"/>
      <c r="D57" s="395"/>
      <c r="E57" s="393" t="s">
        <v>35</v>
      </c>
      <c r="F57" s="395"/>
    </row>
    <row r="58" spans="1:8" x14ac:dyDescent="0.25">
      <c r="B58" s="393" t="s">
        <v>42</v>
      </c>
      <c r="C58" s="394"/>
      <c r="D58" s="395"/>
      <c r="E58" s="393" t="s">
        <v>36</v>
      </c>
      <c r="F58" s="395"/>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4" spans="1:8" x14ac:dyDescent="0.25">
      <c r="B64" s="44"/>
      <c r="C64" s="44"/>
      <c r="D64" s="44"/>
      <c r="E64" s="44"/>
      <c r="F64" s="44"/>
    </row>
    <row r="66" spans="1:15" ht="19.5" customHeight="1" x14ac:dyDescent="0.25">
      <c r="A66" s="373" t="s">
        <v>53</v>
      </c>
      <c r="B66" s="373"/>
      <c r="C66" s="373"/>
      <c r="D66" s="373"/>
      <c r="E66" s="373"/>
      <c r="F66" s="373"/>
      <c r="G66" s="373"/>
      <c r="H66" s="373"/>
    </row>
    <row r="67" spans="1:15" ht="30" customHeight="1" x14ac:dyDescent="0.25">
      <c r="A67" s="374" t="s">
        <v>54</v>
      </c>
      <c r="B67" s="374"/>
      <c r="C67" s="375" t="s">
        <v>51</v>
      </c>
      <c r="D67" s="376"/>
      <c r="E67" s="374" t="s">
        <v>15</v>
      </c>
      <c r="F67" s="374"/>
      <c r="G67" s="377" t="s">
        <v>16</v>
      </c>
      <c r="H67" s="378"/>
    </row>
    <row r="68" spans="1:15" x14ac:dyDescent="0.25">
      <c r="A68" s="379" t="s">
        <v>55</v>
      </c>
      <c r="B68" s="379"/>
      <c r="C68" s="380">
        <v>0.6</v>
      </c>
      <c r="D68" s="381"/>
      <c r="E68" s="382" t="e">
        <f>H42</f>
        <v>#VALUE!</v>
      </c>
      <c r="F68" s="382"/>
      <c r="G68" s="396" t="e">
        <f>C68*E68</f>
        <v>#VALUE!</v>
      </c>
      <c r="H68" s="397"/>
      <c r="N68" t="s">
        <v>180</v>
      </c>
      <c r="O68" s="43" t="e">
        <f>E68</f>
        <v>#VALUE!</v>
      </c>
    </row>
    <row r="69" spans="1:15" x14ac:dyDescent="0.25">
      <c r="A69" s="379" t="s">
        <v>57</v>
      </c>
      <c r="B69" s="379"/>
      <c r="C69" s="380">
        <v>0.4</v>
      </c>
      <c r="D69" s="381"/>
      <c r="E69" s="404">
        <f>G51</f>
        <v>0</v>
      </c>
      <c r="F69" s="404"/>
      <c r="G69" s="396">
        <f>C69*E69</f>
        <v>0</v>
      </c>
      <c r="H69" s="397"/>
      <c r="N69" t="s">
        <v>181</v>
      </c>
      <c r="O69" s="43">
        <f>E69</f>
        <v>0</v>
      </c>
    </row>
    <row r="70" spans="1:15" x14ac:dyDescent="0.25">
      <c r="A70" s="261" t="s">
        <v>56</v>
      </c>
      <c r="B70" s="262"/>
      <c r="C70" s="435">
        <v>1</v>
      </c>
      <c r="D70" s="386"/>
      <c r="E70" s="262"/>
      <c r="F70" s="263"/>
      <c r="G70" s="388" t="e">
        <f>SUM(G68:G69)</f>
        <v>#VALUE!</v>
      </c>
      <c r="H70" s="389"/>
      <c r="N70" t="s">
        <v>182</v>
      </c>
      <c r="O70" s="43" t="e">
        <f>G70</f>
        <v>#VALUE!</v>
      </c>
    </row>
    <row r="71" spans="1:15" ht="3" customHeight="1" x14ac:dyDescent="0.25"/>
    <row r="72" spans="1:15" hidden="1" x14ac:dyDescent="0.25">
      <c r="A72" s="28"/>
    </row>
    <row r="73" spans="1:15" hidden="1" x14ac:dyDescent="0.25">
      <c r="B73" s="27"/>
    </row>
    <row r="74" spans="1:15" hidden="1" x14ac:dyDescent="0.25">
      <c r="B74" s="27"/>
    </row>
    <row r="75" spans="1:15" hidden="1" x14ac:dyDescent="0.25">
      <c r="B75" s="27"/>
    </row>
    <row r="77" spans="1:15" ht="19.5" customHeight="1" x14ac:dyDescent="0.25">
      <c r="A77" s="373" t="s">
        <v>61</v>
      </c>
      <c r="B77" s="373"/>
      <c r="C77" s="373"/>
      <c r="D77" s="373"/>
      <c r="E77" s="373"/>
      <c r="F77" s="373"/>
      <c r="G77" s="373"/>
      <c r="H77" s="373"/>
    </row>
    <row r="78" spans="1:15" ht="15.75" customHeight="1" x14ac:dyDescent="0.25">
      <c r="B78" s="398" t="s">
        <v>38</v>
      </c>
      <c r="C78" s="399"/>
      <c r="D78" s="400"/>
      <c r="E78" s="401" t="s">
        <v>39</v>
      </c>
      <c r="F78" s="401"/>
      <c r="G78" s="401" t="s">
        <v>282</v>
      </c>
      <c r="H78" s="401"/>
    </row>
    <row r="79" spans="1:15" x14ac:dyDescent="0.25">
      <c r="B79" s="393" t="s">
        <v>40</v>
      </c>
      <c r="C79" s="394"/>
      <c r="D79" s="395"/>
      <c r="E79" s="406" t="s">
        <v>62</v>
      </c>
      <c r="F79" s="406"/>
      <c r="G79" s="406" t="s">
        <v>283</v>
      </c>
      <c r="H79" s="406"/>
    </row>
    <row r="80" spans="1:15" x14ac:dyDescent="0.25">
      <c r="B80" s="393" t="s">
        <v>41</v>
      </c>
      <c r="C80" s="394"/>
      <c r="D80" s="395"/>
      <c r="E80" s="406" t="s">
        <v>63</v>
      </c>
      <c r="F80" s="406"/>
      <c r="G80" s="406" t="s">
        <v>284</v>
      </c>
      <c r="H80" s="406"/>
    </row>
    <row r="81" spans="1:8" x14ac:dyDescent="0.25">
      <c r="B81" s="393" t="s">
        <v>42</v>
      </c>
      <c r="C81" s="394"/>
      <c r="D81" s="395"/>
      <c r="E81" s="406" t="s">
        <v>64</v>
      </c>
      <c r="F81" s="406"/>
      <c r="G81" s="406" t="s">
        <v>285</v>
      </c>
      <c r="H81" s="406"/>
    </row>
    <row r="82" spans="1:8" x14ac:dyDescent="0.25">
      <c r="B82" s="44"/>
      <c r="C82" s="44"/>
      <c r="D82" s="44"/>
      <c r="E82" s="44"/>
      <c r="F82" s="44"/>
    </row>
    <row r="83" spans="1:8" ht="15" customHeight="1" x14ac:dyDescent="0.25">
      <c r="A83" s="5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407"/>
      <c r="C86" s="407"/>
      <c r="D86" s="407"/>
      <c r="E86" s="407"/>
      <c r="F86" s="407"/>
      <c r="G86" s="407"/>
      <c r="H86" s="407"/>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ht="8.25" customHeight="1" x14ac:dyDescent="0.25">
      <c r="B94" s="61"/>
      <c r="C94" s="61"/>
      <c r="D94" s="61"/>
      <c r="E94" s="61"/>
      <c r="F94" s="61"/>
      <c r="G94" s="61"/>
      <c r="H94" s="61"/>
    </row>
    <row r="95" spans="1:8" hidden="1" x14ac:dyDescent="0.25">
      <c r="B95" s="61"/>
      <c r="C95" s="61"/>
      <c r="D95" s="61"/>
      <c r="E95" s="61"/>
      <c r="F95" s="61"/>
      <c r="G95" s="61"/>
      <c r="H95" s="61"/>
    </row>
    <row r="96" spans="1:8" hidden="1" x14ac:dyDescent="0.25">
      <c r="B96" s="61"/>
      <c r="C96" s="61"/>
      <c r="D96" s="61"/>
      <c r="E96" s="61"/>
      <c r="F96" s="61"/>
      <c r="G96" s="61"/>
      <c r="H96" s="61"/>
    </row>
    <row r="97" spans="1:8" hidden="1" x14ac:dyDescent="0.25">
      <c r="B97" s="61"/>
      <c r="C97" s="61"/>
      <c r="D97" s="61"/>
      <c r="E97" s="61"/>
      <c r="F97" s="61"/>
      <c r="G97" s="61"/>
      <c r="H97" s="61"/>
    </row>
    <row r="98" spans="1:8" ht="5.25" customHeight="1" x14ac:dyDescent="0.25">
      <c r="B98" s="61"/>
      <c r="C98" s="61"/>
      <c r="D98" s="61"/>
      <c r="E98" s="61"/>
      <c r="F98" s="61"/>
      <c r="G98" s="61"/>
      <c r="H98" s="61"/>
    </row>
    <row r="99" spans="1:8" ht="93" customHeight="1" x14ac:dyDescent="0.25">
      <c r="A99" s="253" t="s">
        <v>72</v>
      </c>
      <c r="B99" s="419"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99" s="419"/>
      <c r="D99" s="419"/>
      <c r="E99" s="419"/>
      <c r="F99" s="419"/>
      <c r="G99" s="419"/>
      <c r="H99" s="419"/>
    </row>
    <row r="100" spans="1:8" ht="99" customHeight="1" x14ac:dyDescent="0.25">
      <c r="A100" s="253" t="s">
        <v>281</v>
      </c>
      <c r="B100" s="419">
        <f>'Main Menu'!B56:H56</f>
        <v>0</v>
      </c>
      <c r="C100" s="419"/>
      <c r="D100" s="419"/>
      <c r="E100" s="419"/>
      <c r="F100" s="419"/>
      <c r="G100" s="419"/>
      <c r="H100" s="419"/>
    </row>
    <row r="101" spans="1:8" x14ac:dyDescent="0.25">
      <c r="A101" s="22" t="s">
        <v>65</v>
      </c>
    </row>
    <row r="102" spans="1:8" x14ac:dyDescent="0.25">
      <c r="B102" s="405">
        <f>'Input Menu'!B51</f>
        <v>0</v>
      </c>
      <c r="C102" s="405"/>
      <c r="D102" s="99"/>
      <c r="E102" s="405">
        <f>'Input Menu'!B52</f>
        <v>0</v>
      </c>
      <c r="F102" s="405"/>
    </row>
    <row r="103" spans="1:8" x14ac:dyDescent="0.25">
      <c r="B103" s="408" t="s">
        <v>67</v>
      </c>
      <c r="C103" s="408"/>
      <c r="E103" s="408" t="s">
        <v>67</v>
      </c>
      <c r="F103" s="408"/>
    </row>
    <row r="106" spans="1:8" x14ac:dyDescent="0.25">
      <c r="B106" s="408">
        <f>'Input Menu'!B53</f>
        <v>0</v>
      </c>
      <c r="C106" s="408"/>
      <c r="E106" s="409">
        <f>'Input Menu'!B54</f>
        <v>0</v>
      </c>
      <c r="F106" s="409"/>
    </row>
    <row r="107" spans="1:8" x14ac:dyDescent="0.25">
      <c r="B107" s="408" t="s">
        <v>67</v>
      </c>
      <c r="C107" s="408"/>
      <c r="E107" s="408" t="s">
        <v>67</v>
      </c>
      <c r="F107" s="408"/>
    </row>
    <row r="108" spans="1:8" x14ac:dyDescent="0.25">
      <c r="E108" s="98"/>
      <c r="F108" s="98"/>
    </row>
    <row r="111" spans="1:8" x14ac:dyDescent="0.25">
      <c r="B111" s="408">
        <f>'Input Menu'!B50</f>
        <v>0</v>
      </c>
      <c r="C111" s="408"/>
      <c r="D111" s="408"/>
      <c r="E111" s="408"/>
      <c r="F111" s="408"/>
    </row>
    <row r="112" spans="1:8" x14ac:dyDescent="0.25">
      <c r="B112" s="408" t="s">
        <v>66</v>
      </c>
      <c r="C112" s="408"/>
      <c r="D112" s="408"/>
      <c r="E112" s="408"/>
      <c r="F112" s="408"/>
    </row>
    <row r="113" spans="1:3" ht="60" customHeight="1" x14ac:dyDescent="0.25">
      <c r="A113" s="102" t="str">
        <f>'Main Menu'!A55</f>
        <v>Option6: CM, DR, RR, PrR</v>
      </c>
      <c r="B113" s="102"/>
      <c r="C113" s="102"/>
    </row>
  </sheetData>
  <sheetProtection password="E89B" sheet="1" objects="1" scenarios="1"/>
  <protectedRanges>
    <protectedRange sqref="E102 B102 B106 E106 B111" name="Range1"/>
  </protectedRanges>
  <customSheetViews>
    <customSheetView guid="{4A908606-4657-4E94-A24A-D00115F5FBC8}" scale="120" showPageBreaks="1" showGridLines="0" printArea="1" hiddenRows="1" hiddenColumns="1" view="pageBreakPreview">
      <selection sqref="A1:K113"/>
      <pageMargins left="0.45" right="0.45" top="1" bottom="1" header="0.3" footer="0.3"/>
      <pageSetup paperSize="5" scale="95" orientation="portrait" horizontalDpi="4294967293" verticalDpi="4294967293" r:id="rId1"/>
    </customSheetView>
  </customSheetViews>
  <mergeCells count="108">
    <mergeCell ref="B99:H99"/>
    <mergeCell ref="B100:H100"/>
    <mergeCell ref="A1:H1"/>
    <mergeCell ref="A2:H2"/>
    <mergeCell ref="A3:H3"/>
    <mergeCell ref="A5:H5"/>
    <mergeCell ref="F7:H7"/>
    <mergeCell ref="B7:D7"/>
    <mergeCell ref="A6:H6"/>
    <mergeCell ref="B10:C10"/>
    <mergeCell ref="A12:A17"/>
    <mergeCell ref="E12:E17"/>
    <mergeCell ref="F12:F17"/>
    <mergeCell ref="G12:G17"/>
    <mergeCell ref="H12:H17"/>
    <mergeCell ref="B17:D17"/>
    <mergeCell ref="H36:H41"/>
    <mergeCell ref="A18:A35"/>
    <mergeCell ref="E18:E23"/>
    <mergeCell ref="F18:F23"/>
    <mergeCell ref="C51:D51"/>
    <mergeCell ref="A42:E42"/>
    <mergeCell ref="A44:H44"/>
    <mergeCell ref="A45:H45"/>
    <mergeCell ref="A46:B46"/>
    <mergeCell ref="C46:D46"/>
    <mergeCell ref="E46:F46"/>
    <mergeCell ref="F8:G8"/>
    <mergeCell ref="G80:H80"/>
    <mergeCell ref="G81:H81"/>
    <mergeCell ref="G18:G23"/>
    <mergeCell ref="H18:H35"/>
    <mergeCell ref="E24:E29"/>
    <mergeCell ref="F24:F29"/>
    <mergeCell ref="G24:G29"/>
    <mergeCell ref="E30:E35"/>
    <mergeCell ref="F30:F35"/>
    <mergeCell ref="G30:G35"/>
    <mergeCell ref="A36:A41"/>
    <mergeCell ref="E36:E41"/>
    <mergeCell ref="F36:F41"/>
    <mergeCell ref="G36:G41"/>
    <mergeCell ref="G46:H46"/>
    <mergeCell ref="A47:B47"/>
    <mergeCell ref="C47:D47"/>
    <mergeCell ref="E47:F47"/>
    <mergeCell ref="G47:H47"/>
    <mergeCell ref="E49:F49"/>
    <mergeCell ref="G49:H49"/>
    <mergeCell ref="A50:B50"/>
    <mergeCell ref="C50:D50"/>
    <mergeCell ref="E50:F50"/>
    <mergeCell ref="G50:H50"/>
    <mergeCell ref="A48:B48"/>
    <mergeCell ref="C48:D48"/>
    <mergeCell ref="E48:F48"/>
    <mergeCell ref="G48:H48"/>
    <mergeCell ref="A49:B49"/>
    <mergeCell ref="C49:D49"/>
    <mergeCell ref="B58:D58"/>
    <mergeCell ref="E58:F58"/>
    <mergeCell ref="G69:H69"/>
    <mergeCell ref="A66:H66"/>
    <mergeCell ref="G51:H51"/>
    <mergeCell ref="B55:D55"/>
    <mergeCell ref="E55:F55"/>
    <mergeCell ref="B56:D56"/>
    <mergeCell ref="E56:F56"/>
    <mergeCell ref="B57:D57"/>
    <mergeCell ref="E57:F57"/>
    <mergeCell ref="G70:H70"/>
    <mergeCell ref="A77:H77"/>
    <mergeCell ref="B78:D78"/>
    <mergeCell ref="E78:F78"/>
    <mergeCell ref="B79:D79"/>
    <mergeCell ref="E79:F79"/>
    <mergeCell ref="G78:H78"/>
    <mergeCell ref="A67:B67"/>
    <mergeCell ref="C67:D67"/>
    <mergeCell ref="E67:F67"/>
    <mergeCell ref="G67:H67"/>
    <mergeCell ref="G79:H79"/>
    <mergeCell ref="C70:D70"/>
    <mergeCell ref="E69:F69"/>
    <mergeCell ref="A9:D9"/>
    <mergeCell ref="F9:H9"/>
    <mergeCell ref="B8:D8"/>
    <mergeCell ref="B111:F111"/>
    <mergeCell ref="B112:F112"/>
    <mergeCell ref="B103:C103"/>
    <mergeCell ref="E103:F103"/>
    <mergeCell ref="B106:C106"/>
    <mergeCell ref="E106:F106"/>
    <mergeCell ref="B107:C107"/>
    <mergeCell ref="E107:F107"/>
    <mergeCell ref="B102:C102"/>
    <mergeCell ref="E102:F102"/>
    <mergeCell ref="B80:D80"/>
    <mergeCell ref="E80:F80"/>
    <mergeCell ref="B81:D81"/>
    <mergeCell ref="E81:F81"/>
    <mergeCell ref="B83:H86"/>
    <mergeCell ref="A68:B68"/>
    <mergeCell ref="C68:D68"/>
    <mergeCell ref="E68:F68"/>
    <mergeCell ref="G68:H68"/>
    <mergeCell ref="A69:B69"/>
    <mergeCell ref="C69:D69"/>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4:B1048576 B4:B5 B7:B8 B10:B112"/>
  </dataValidations>
  <pageMargins left="0.45" right="0.45" top="1" bottom="1" header="0.3" footer="0.3"/>
  <pageSetup paperSize="5" scale="93" orientation="portrait"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0">
    <tabColor rgb="FFFF0000"/>
  </sheetPr>
  <dimension ref="A1:P112"/>
  <sheetViews>
    <sheetView showGridLines="0" view="pageBreakPreview" topLeftCell="A94" zoomScaleNormal="100" zoomScaleSheetLayoutView="100" workbookViewId="0">
      <selection activeCell="B6" sqref="B6:D6"/>
    </sheetView>
  </sheetViews>
  <sheetFormatPr defaultRowHeight="15" x14ac:dyDescent="0.25"/>
  <cols>
    <col min="1" max="1" width="12.7109375" style="3" customWidth="1"/>
    <col min="2" max="2" width="17.28515625" style="69" customWidth="1"/>
    <col min="3" max="3" width="9.140625" style="36" customWidth="1"/>
    <col min="4" max="4" width="12.5703125" style="69" customWidth="1"/>
    <col min="5" max="5" width="24.5703125" style="5" customWidth="1"/>
    <col min="6" max="6" width="9.85546875" style="5" customWidth="1"/>
    <col min="7" max="7" width="4.28515625" style="4" hidden="1" customWidth="1"/>
    <col min="8" max="8" width="10.5703125" style="4" customWidth="1"/>
    <col min="9" max="9" width="8.85546875" hidden="1" customWidth="1"/>
    <col min="10" max="10" width="4.28515625" hidden="1" customWidth="1"/>
    <col min="11" max="11" width="5.5703125" hidden="1" customWidth="1"/>
    <col min="13" max="13" width="14.28515625" customWidth="1"/>
    <col min="14" max="14" width="6.42578125" customWidth="1"/>
    <col min="15" max="15" width="2.28515625" customWidth="1"/>
  </cols>
  <sheetData>
    <row r="1" spans="1:14" x14ac:dyDescent="0.25">
      <c r="A1" s="402" t="str">
        <f>'Main Menu'!A1:F1</f>
        <v>Department of Education</v>
      </c>
      <c r="B1" s="402"/>
      <c r="C1" s="402"/>
      <c r="D1" s="402"/>
      <c r="E1" s="402"/>
      <c r="F1" s="402"/>
      <c r="G1" s="402"/>
      <c r="H1" s="402"/>
    </row>
    <row r="2" spans="1:14" x14ac:dyDescent="0.25">
      <c r="A2" s="402" t="str">
        <f>'Main Menu'!A2:F2</f>
        <v>Region X</v>
      </c>
      <c r="B2" s="402"/>
      <c r="C2" s="402"/>
      <c r="D2" s="402"/>
      <c r="E2" s="402"/>
      <c r="F2" s="402"/>
      <c r="G2" s="402"/>
      <c r="H2" s="402"/>
    </row>
    <row r="3" spans="1:14" ht="13.5" customHeight="1" x14ac:dyDescent="0.25">
      <c r="A3" s="410" t="str">
        <f>'Main Menu'!A3:F3</f>
        <v/>
      </c>
      <c r="B3" s="410"/>
      <c r="C3" s="410"/>
      <c r="D3" s="410"/>
      <c r="E3" s="410"/>
      <c r="F3" s="410"/>
      <c r="G3" s="410"/>
      <c r="H3" s="410"/>
    </row>
    <row r="4" spans="1:14" ht="1.5" customHeight="1" x14ac:dyDescent="0.25"/>
    <row r="5" spans="1:14" ht="39.75" customHeight="1" x14ac:dyDescent="0.25">
      <c r="A5" s="358" t="s">
        <v>0</v>
      </c>
      <c r="B5" s="358"/>
      <c r="C5" s="358"/>
      <c r="D5" s="358"/>
      <c r="E5" s="358"/>
      <c r="F5" s="358"/>
      <c r="G5" s="358"/>
      <c r="H5" s="358"/>
    </row>
    <row r="6" spans="1:14" ht="35.25" customHeight="1" x14ac:dyDescent="0.25">
      <c r="A6" s="3" t="s">
        <v>1</v>
      </c>
      <c r="B6" s="433">
        <f>'Main Menu'!G6</f>
        <v>0</v>
      </c>
      <c r="C6" s="433"/>
      <c r="D6" s="433"/>
      <c r="E6" s="18" t="s">
        <v>225</v>
      </c>
      <c r="F6" s="432" t="str">
        <f>'Main Menu'!B8</f>
        <v/>
      </c>
      <c r="G6" s="432"/>
      <c r="H6" s="432"/>
      <c r="K6">
        <f>B6</f>
        <v>0</v>
      </c>
    </row>
    <row r="7" spans="1:14" ht="6" customHeight="1" x14ac:dyDescent="0.25">
      <c r="B7" s="6"/>
      <c r="C7" s="37"/>
      <c r="D7" s="6"/>
      <c r="E7" s="15"/>
      <c r="F7" s="16"/>
      <c r="G7" s="16"/>
      <c r="H7" s="7"/>
    </row>
    <row r="8" spans="1:14" ht="18.75" customHeight="1" x14ac:dyDescent="0.25">
      <c r="A8" s="361" t="s">
        <v>31</v>
      </c>
      <c r="B8" s="361"/>
      <c r="C8" s="361"/>
      <c r="D8" s="361"/>
      <c r="E8" s="361"/>
      <c r="F8" s="361"/>
      <c r="G8" s="361"/>
      <c r="H8" s="361"/>
    </row>
    <row r="9" spans="1:14" s="2" customFormat="1" ht="27" customHeight="1" x14ac:dyDescent="0.25">
      <c r="A9" s="29" t="s">
        <v>2</v>
      </c>
      <c r="B9" s="362" t="s">
        <v>13</v>
      </c>
      <c r="C9" s="362"/>
      <c r="D9" s="67"/>
      <c r="E9" s="67" t="s">
        <v>14</v>
      </c>
      <c r="F9" s="67" t="s">
        <v>15</v>
      </c>
      <c r="G9" s="67" t="s">
        <v>15</v>
      </c>
      <c r="H9" s="31" t="s">
        <v>16</v>
      </c>
    </row>
    <row r="10" spans="1:14" s="2" customFormat="1" ht="2.25" customHeight="1" x14ac:dyDescent="0.25">
      <c r="A10" s="8"/>
      <c r="B10" s="9"/>
      <c r="C10" s="38"/>
      <c r="D10" s="9"/>
      <c r="E10" s="9"/>
      <c r="F10" s="14"/>
      <c r="G10" s="14"/>
      <c r="H10" s="19"/>
    </row>
    <row r="11" spans="1:14" ht="30" x14ac:dyDescent="0.25">
      <c r="A11" s="350" t="s">
        <v>3</v>
      </c>
      <c r="B11" s="32" t="s">
        <v>9</v>
      </c>
      <c r="C11" s="53" t="s">
        <v>10</v>
      </c>
      <c r="D11" s="54" t="s">
        <v>188</v>
      </c>
      <c r="E11" s="351"/>
      <c r="F11" s="352">
        <f>N16</f>
        <v>3</v>
      </c>
      <c r="G11" s="355">
        <f>F11*0.45</f>
        <v>1.35</v>
      </c>
      <c r="H11" s="355">
        <f>G11</f>
        <v>1.35</v>
      </c>
    </row>
    <row r="12" spans="1:14" hidden="1" x14ac:dyDescent="0.25">
      <c r="A12" s="350"/>
      <c r="B12" s="11" t="str">
        <f>'Main Menu'!B14</f>
        <v>SY 2009-2010</v>
      </c>
      <c r="C12" s="39"/>
      <c r="D12" s="33">
        <f>'Main Menu'!D14</f>
        <v>990</v>
      </c>
      <c r="E12" s="351"/>
      <c r="F12" s="353"/>
      <c r="G12" s="356"/>
      <c r="H12" s="356"/>
    </row>
    <row r="13" spans="1:14" ht="18.75" customHeight="1" x14ac:dyDescent="0.25">
      <c r="A13" s="350"/>
      <c r="B13" s="11" t="str">
        <f>'Main Menu'!B15</f>
        <v/>
      </c>
      <c r="C13" s="40"/>
      <c r="D13" s="33" t="str">
        <f>'Main Menu'!F15</f>
        <v/>
      </c>
      <c r="E13" s="351"/>
      <c r="F13" s="353"/>
      <c r="G13" s="356"/>
      <c r="H13" s="356"/>
      <c r="K13" t="s">
        <v>17</v>
      </c>
      <c r="N13" t="str">
        <f>IF(D13&gt;=95,"3",IF(D13&gt;90,"2",IF(D13&gt;85,"1","0")))</f>
        <v>3</v>
      </c>
    </row>
    <row r="14" spans="1:14" ht="20.25" customHeight="1" x14ac:dyDescent="0.25">
      <c r="A14" s="350"/>
      <c r="B14" s="11" t="str">
        <f>'Main Menu'!B16</f>
        <v/>
      </c>
      <c r="C14" s="40"/>
      <c r="D14" s="33" t="str">
        <f>'Main Menu'!F16</f>
        <v/>
      </c>
      <c r="E14" s="351"/>
      <c r="F14" s="353"/>
      <c r="G14" s="356"/>
      <c r="H14" s="356"/>
      <c r="K14" t="s">
        <v>18</v>
      </c>
      <c r="N14" t="str">
        <f>IF(D14&gt;=95,"3",IF(D14&gt;90,"2",IF(D14&gt;85,"1","0")))</f>
        <v>3</v>
      </c>
    </row>
    <row r="15" spans="1:14" ht="19.5" customHeight="1" x14ac:dyDescent="0.25">
      <c r="A15" s="350"/>
      <c r="B15" s="11" t="str">
        <f>'Main Menu'!B17</f>
        <v/>
      </c>
      <c r="C15" s="40"/>
      <c r="D15" s="33" t="str">
        <f>'Main Menu'!F17</f>
        <v/>
      </c>
      <c r="E15" s="351"/>
      <c r="F15" s="353"/>
      <c r="G15" s="356"/>
      <c r="H15" s="356"/>
      <c r="K15" t="s">
        <v>19</v>
      </c>
      <c r="N15" t="str">
        <f>IF(D15&gt;=95,"3",IF(D15&gt;90,"2",IF(D15&gt;85,"1","0")))</f>
        <v>3</v>
      </c>
    </row>
    <row r="16" spans="1:14" ht="28.5" customHeight="1" x14ac:dyDescent="0.25">
      <c r="A16" s="350"/>
      <c r="B16" s="429">
        <f>'Main Menu'!M72</f>
        <v>0</v>
      </c>
      <c r="C16" s="430"/>
      <c r="D16" s="431"/>
      <c r="E16" s="351"/>
      <c r="F16" s="354"/>
      <c r="G16" s="357"/>
      <c r="H16" s="357"/>
      <c r="I16" s="35"/>
      <c r="K16" t="s">
        <v>20</v>
      </c>
      <c r="N16">
        <f>(N13+N14+N15)/3</f>
        <v>3</v>
      </c>
    </row>
    <row r="17" spans="1:16"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6" ht="15" hidden="1" customHeight="1" x14ac:dyDescent="0.25">
      <c r="A18" s="350"/>
      <c r="B18" s="11" t="str">
        <f>'Main Menu'!B20</f>
        <v>SY 2008-2009</v>
      </c>
      <c r="C18" s="39"/>
      <c r="D18" s="33">
        <f>'Main Menu'!D20</f>
        <v>0.02</v>
      </c>
      <c r="E18" s="364"/>
      <c r="F18" s="366"/>
      <c r="G18" s="367"/>
      <c r="H18" s="356"/>
      <c r="I18" s="43"/>
      <c r="J18" s="41"/>
    </row>
    <row r="19" spans="1:16" x14ac:dyDescent="0.25">
      <c r="A19" s="350"/>
      <c r="B19" s="11" t="str">
        <f>'Main Menu'!B21</f>
        <v/>
      </c>
      <c r="C19" s="40"/>
      <c r="D19" s="65" t="str">
        <f>'Main Menu'!D21</f>
        <v/>
      </c>
      <c r="E19" s="364"/>
      <c r="F19" s="366"/>
      <c r="G19" s="367"/>
      <c r="H19" s="356"/>
      <c r="I19" s="43"/>
      <c r="J19" s="40"/>
      <c r="K19" t="s">
        <v>22</v>
      </c>
    </row>
    <row r="20" spans="1:16" x14ac:dyDescent="0.25">
      <c r="A20" s="350"/>
      <c r="B20" s="11" t="str">
        <f>'Main Menu'!B22</f>
        <v/>
      </c>
      <c r="C20" s="40" t="e">
        <f>D20-D19</f>
        <v>#VALUE!</v>
      </c>
      <c r="D20" s="65" t="str">
        <f>'Main Menu'!D22</f>
        <v/>
      </c>
      <c r="E20" s="364"/>
      <c r="F20" s="366"/>
      <c r="G20" s="367"/>
      <c r="H20" s="356"/>
      <c r="I20" s="43"/>
      <c r="J20" s="40"/>
      <c r="K20" t="s">
        <v>23</v>
      </c>
    </row>
    <row r="21" spans="1:16" x14ac:dyDescent="0.25">
      <c r="A21" s="350"/>
      <c r="B21" s="11" t="str">
        <f>'Main Menu'!B23</f>
        <v/>
      </c>
      <c r="C21" s="40" t="e">
        <f>D21-D20</f>
        <v>#VALUE!</v>
      </c>
      <c r="D21" s="65" t="str">
        <f>'Main Menu'!D23</f>
        <v/>
      </c>
      <c r="E21" s="364"/>
      <c r="F21" s="366"/>
      <c r="G21" s="367"/>
      <c r="H21" s="356"/>
      <c r="I21" s="43"/>
      <c r="J21" s="40"/>
      <c r="K21" t="s">
        <v>24</v>
      </c>
    </row>
    <row r="22" spans="1:16" x14ac:dyDescent="0.25">
      <c r="A22" s="350"/>
      <c r="B22" s="70" t="s">
        <v>29</v>
      </c>
      <c r="C22" s="72" t="e">
        <f>(C20+C21)/2</f>
        <v>#VALUE!</v>
      </c>
      <c r="D22" s="66"/>
      <c r="E22" s="365"/>
      <c r="F22" s="366"/>
      <c r="G22" s="367"/>
      <c r="H22" s="356"/>
      <c r="I22" s="43"/>
      <c r="J22" s="41"/>
    </row>
    <row r="23" spans="1:16" ht="30" x14ac:dyDescent="0.25">
      <c r="A23" s="350"/>
      <c r="B23" s="32" t="s">
        <v>5</v>
      </c>
      <c r="C23" s="53" t="s">
        <v>10</v>
      </c>
      <c r="D23" s="53" t="s">
        <v>70</v>
      </c>
      <c r="E23" s="351"/>
      <c r="F23" s="352">
        <f>P28</f>
        <v>3</v>
      </c>
      <c r="G23" s="367">
        <f>F23*0.0833</f>
        <v>0.24990000000000001</v>
      </c>
      <c r="H23" s="356"/>
      <c r="K23" t="s">
        <v>25</v>
      </c>
    </row>
    <row r="24" spans="1:16" hidden="1" x14ac:dyDescent="0.25">
      <c r="A24" s="350"/>
      <c r="B24" s="11" t="str">
        <f>'Main Menu'!B26</f>
        <v>SY 2008-2009</v>
      </c>
      <c r="C24" s="39"/>
      <c r="D24" s="39">
        <f>'Main Menu'!D26</f>
        <v>65</v>
      </c>
      <c r="E24" s="351"/>
      <c r="F24" s="353"/>
      <c r="G24" s="367"/>
      <c r="H24" s="356"/>
    </row>
    <row r="25" spans="1:16" x14ac:dyDescent="0.25">
      <c r="A25" s="350"/>
      <c r="B25" s="11" t="str">
        <f>'Main Menu'!B27</f>
        <v/>
      </c>
      <c r="C25" s="40"/>
      <c r="D25" s="63" t="str">
        <f>'Main Menu'!D27</f>
        <v/>
      </c>
      <c r="E25" s="351"/>
      <c r="F25" s="353"/>
      <c r="G25" s="367"/>
      <c r="H25" s="356"/>
      <c r="K25" t="s">
        <v>26</v>
      </c>
      <c r="P25" t="str">
        <f>IF(D25&gt;=95,"3","0")</f>
        <v>3</v>
      </c>
    </row>
    <row r="26" spans="1:16" x14ac:dyDescent="0.25">
      <c r="A26" s="350"/>
      <c r="B26" s="11" t="str">
        <f>'Main Menu'!B28</f>
        <v/>
      </c>
      <c r="C26" s="40"/>
      <c r="D26" s="63" t="str">
        <f>'Main Menu'!D28</f>
        <v/>
      </c>
      <c r="E26" s="351"/>
      <c r="F26" s="353"/>
      <c r="G26" s="367"/>
      <c r="H26" s="356"/>
      <c r="K26" t="s">
        <v>27</v>
      </c>
      <c r="P26" t="str">
        <f>IF(D26&gt;=95,"3","0")</f>
        <v>3</v>
      </c>
    </row>
    <row r="27" spans="1:16" x14ac:dyDescent="0.25">
      <c r="A27" s="350"/>
      <c r="B27" s="11" t="str">
        <f>'Main Menu'!B29</f>
        <v/>
      </c>
      <c r="C27" s="40"/>
      <c r="D27" s="63" t="str">
        <f>'Main Menu'!D29</f>
        <v/>
      </c>
      <c r="E27" s="351"/>
      <c r="F27" s="353"/>
      <c r="G27" s="367"/>
      <c r="H27" s="356"/>
      <c r="P27" t="str">
        <f>IF(D27&gt;=95,"3","0")</f>
        <v>3</v>
      </c>
    </row>
    <row r="28" spans="1:16" x14ac:dyDescent="0.25">
      <c r="A28" s="350"/>
      <c r="B28" s="116" t="s">
        <v>28</v>
      </c>
      <c r="C28" s="117"/>
      <c r="D28" s="118"/>
      <c r="E28" s="351"/>
      <c r="F28" s="354"/>
      <c r="G28" s="367"/>
      <c r="H28" s="356"/>
      <c r="P28">
        <f>(P25+P26+P27)/3</f>
        <v>3</v>
      </c>
    </row>
    <row r="29" spans="1:16" ht="30" x14ac:dyDescent="0.25">
      <c r="A29" s="350"/>
      <c r="B29" s="32" t="s">
        <v>6</v>
      </c>
      <c r="C29" s="53" t="s">
        <v>10</v>
      </c>
      <c r="D29" s="53" t="s">
        <v>71</v>
      </c>
      <c r="E29" s="351"/>
      <c r="F29" s="352">
        <f>P34</f>
        <v>2</v>
      </c>
      <c r="G29" s="367">
        <f>F29*0.0834</f>
        <v>0.1668</v>
      </c>
      <c r="H29" s="356"/>
    </row>
    <row r="30" spans="1:16" hidden="1" x14ac:dyDescent="0.25">
      <c r="A30" s="350"/>
      <c r="B30" s="11" t="str">
        <f>'Main Menu'!B32</f>
        <v>SY 2008-2009</v>
      </c>
      <c r="C30" s="39"/>
      <c r="D30" s="39">
        <f>'Main Menu'!D32</f>
        <v>58</v>
      </c>
      <c r="E30" s="351"/>
      <c r="F30" s="353"/>
      <c r="G30" s="367"/>
      <c r="H30" s="356"/>
    </row>
    <row r="31" spans="1:16" x14ac:dyDescent="0.25">
      <c r="A31" s="350"/>
      <c r="B31" s="11" t="str">
        <f>'Main Menu'!B33</f>
        <v/>
      </c>
      <c r="C31" s="40"/>
      <c r="D31" s="63">
        <f>'Main Menu'!D33</f>
        <v>95</v>
      </c>
      <c r="E31" s="351"/>
      <c r="F31" s="353"/>
      <c r="G31" s="367"/>
      <c r="H31" s="356"/>
      <c r="P31" t="str">
        <f>IF(D31&gt;=95,"3","0")</f>
        <v>3</v>
      </c>
    </row>
    <row r="32" spans="1:16" x14ac:dyDescent="0.25">
      <c r="A32" s="350"/>
      <c r="B32" s="11" t="str">
        <f>'Main Menu'!B34</f>
        <v/>
      </c>
      <c r="C32" s="40"/>
      <c r="D32" s="63">
        <f>'Main Menu'!D34</f>
        <v>96</v>
      </c>
      <c r="E32" s="351"/>
      <c r="F32" s="353"/>
      <c r="G32" s="367"/>
      <c r="H32" s="356"/>
      <c r="P32" t="str">
        <f>IF(D32&gt;=95,"3","0")</f>
        <v>3</v>
      </c>
    </row>
    <row r="33" spans="1:16" x14ac:dyDescent="0.25">
      <c r="A33" s="350"/>
      <c r="B33" s="11" t="str">
        <f>'Main Menu'!B35</f>
        <v/>
      </c>
      <c r="C33" s="40"/>
      <c r="D33" s="63">
        <f>'Main Menu'!D35</f>
        <v>83.72</v>
      </c>
      <c r="E33" s="351"/>
      <c r="F33" s="353"/>
      <c r="G33" s="367"/>
      <c r="H33" s="356"/>
      <c r="P33" t="str">
        <f>IF(D33&gt;=95,"3","0")</f>
        <v>0</v>
      </c>
    </row>
    <row r="34" spans="1:16" x14ac:dyDescent="0.25">
      <c r="A34" s="350"/>
      <c r="B34" s="116" t="s">
        <v>28</v>
      </c>
      <c r="C34" s="117"/>
      <c r="D34" s="118"/>
      <c r="E34" s="351"/>
      <c r="F34" s="354"/>
      <c r="G34" s="367"/>
      <c r="H34" s="357"/>
      <c r="P34">
        <f>(P31+P32+P33)/3</f>
        <v>2</v>
      </c>
    </row>
    <row r="35" spans="1:16" ht="38.25" customHeight="1" x14ac:dyDescent="0.25">
      <c r="A35" s="350" t="s">
        <v>8</v>
      </c>
      <c r="B35" s="32" t="s">
        <v>7</v>
      </c>
      <c r="C35" s="64" t="s">
        <v>10</v>
      </c>
      <c r="D35" s="64" t="s">
        <v>7</v>
      </c>
      <c r="E35" s="351"/>
      <c r="F35" s="352" t="e">
        <f>IF(C40&gt;=7,"3",IF(C40&gt;=5,"2",IF(C40&gt;=2,"3","0")))</f>
        <v>#VALUE!</v>
      </c>
      <c r="G35" s="355" t="e">
        <f>F35*0.3</f>
        <v>#VALUE!</v>
      </c>
      <c r="H35" s="355" t="e">
        <f>G35</f>
        <v>#VALUE!</v>
      </c>
    </row>
    <row r="36" spans="1:16" ht="15" hidden="1" customHeight="1" x14ac:dyDescent="0.25">
      <c r="A36" s="350"/>
      <c r="B36" s="11" t="str">
        <f>'Main Menu'!B38</f>
        <v>SY 2008-2009</v>
      </c>
      <c r="C36" s="63"/>
      <c r="D36" s="63">
        <f>'Main Menu'!D38</f>
        <v>56</v>
      </c>
      <c r="E36" s="351"/>
      <c r="F36" s="353"/>
      <c r="G36" s="356"/>
      <c r="H36" s="356"/>
    </row>
    <row r="37" spans="1:16" ht="25.5" customHeight="1" x14ac:dyDescent="0.25">
      <c r="A37" s="350"/>
      <c r="B37" s="11" t="str">
        <f>'Main Menu'!B39</f>
        <v/>
      </c>
      <c r="C37" s="40"/>
      <c r="D37" s="63" t="str">
        <f>'Main Menu'!D39</f>
        <v/>
      </c>
      <c r="E37" s="351"/>
      <c r="F37" s="353"/>
      <c r="G37" s="356"/>
      <c r="H37" s="356"/>
    </row>
    <row r="38" spans="1:16" ht="24.75" customHeight="1" x14ac:dyDescent="0.25">
      <c r="A38" s="350"/>
      <c r="B38" s="11" t="str">
        <f>'Main Menu'!B40</f>
        <v/>
      </c>
      <c r="C38" s="40" t="e">
        <f>(D38-D37)/D37*100</f>
        <v>#VALUE!</v>
      </c>
      <c r="D38" s="63" t="str">
        <f>'Main Menu'!D40</f>
        <v/>
      </c>
      <c r="E38" s="351"/>
      <c r="F38" s="353"/>
      <c r="G38" s="356"/>
      <c r="H38" s="356"/>
    </row>
    <row r="39" spans="1:16" ht="27" customHeight="1" x14ac:dyDescent="0.25">
      <c r="A39" s="350"/>
      <c r="B39" s="11" t="str">
        <f>'Main Menu'!B41</f>
        <v/>
      </c>
      <c r="C39" s="40" t="e">
        <f>(D39-D38)/D38*100</f>
        <v>#VALUE!</v>
      </c>
      <c r="D39" s="63" t="str">
        <f>'Main Menu'!D41</f>
        <v/>
      </c>
      <c r="E39" s="351"/>
      <c r="F39" s="353"/>
      <c r="G39" s="356"/>
      <c r="H39" s="356"/>
    </row>
    <row r="40" spans="1:16" ht="24" customHeight="1" x14ac:dyDescent="0.25">
      <c r="A40" s="350"/>
      <c r="B40" s="70" t="s">
        <v>28</v>
      </c>
      <c r="C40" s="71" t="e">
        <f>AVERAGE(C38:C39)</f>
        <v>#VALUE!</v>
      </c>
      <c r="D40" s="40"/>
      <c r="E40" s="351"/>
      <c r="F40" s="354"/>
      <c r="G40" s="357"/>
      <c r="H40" s="357"/>
    </row>
    <row r="41" spans="1:16" ht="13.5" customHeight="1" x14ac:dyDescent="0.25">
      <c r="A41" s="369" t="s">
        <v>32</v>
      </c>
      <c r="B41" s="370"/>
      <c r="C41" s="370"/>
      <c r="D41" s="370"/>
      <c r="E41" s="371"/>
      <c r="F41" s="25"/>
      <c r="G41" s="24"/>
      <c r="H41" s="23" t="e">
        <f>SUM(H11:H40)</f>
        <v>#VALUE!</v>
      </c>
    </row>
    <row r="42" spans="1:16" ht="8.25" customHeight="1" x14ac:dyDescent="0.25">
      <c r="A42" s="20"/>
      <c r="C42" s="42"/>
      <c r="D42" s="26"/>
    </row>
    <row r="43" spans="1:16" ht="13.5" customHeight="1" x14ac:dyDescent="0.25">
      <c r="A43" s="372" t="s">
        <v>43</v>
      </c>
      <c r="B43" s="372"/>
      <c r="C43" s="372"/>
      <c r="D43" s="372"/>
      <c r="E43" s="372"/>
      <c r="F43" s="372"/>
      <c r="G43" s="372"/>
      <c r="H43" s="372"/>
    </row>
    <row r="44" spans="1:16" ht="22.5" customHeight="1" x14ac:dyDescent="0.25">
      <c r="A44" s="373" t="s">
        <v>44</v>
      </c>
      <c r="B44" s="373"/>
      <c r="C44" s="373"/>
      <c r="D44" s="373"/>
      <c r="E44" s="373"/>
      <c r="F44" s="373"/>
      <c r="G44" s="373"/>
      <c r="H44" s="373"/>
    </row>
    <row r="45" spans="1:16" ht="26.25" customHeight="1" x14ac:dyDescent="0.25">
      <c r="A45" s="374" t="s">
        <v>45</v>
      </c>
      <c r="B45" s="374"/>
      <c r="C45" s="375" t="s">
        <v>51</v>
      </c>
      <c r="D45" s="376"/>
      <c r="E45" s="374" t="s">
        <v>52</v>
      </c>
      <c r="F45" s="374"/>
      <c r="G45" s="377" t="s">
        <v>16</v>
      </c>
      <c r="H45" s="378"/>
    </row>
    <row r="46" spans="1:16" x14ac:dyDescent="0.25">
      <c r="A46" s="379" t="s">
        <v>46</v>
      </c>
      <c r="B46" s="379"/>
      <c r="C46" s="380">
        <v>0.3</v>
      </c>
      <c r="D46" s="381"/>
      <c r="E46" s="382">
        <f>'Document Analysis, Obs. Discuss'!AP71</f>
        <v>0</v>
      </c>
      <c r="F46" s="366"/>
      <c r="G46" s="383">
        <f>E46*0.3</f>
        <v>0</v>
      </c>
      <c r="H46" s="384"/>
    </row>
    <row r="47" spans="1:16" x14ac:dyDescent="0.25">
      <c r="A47" s="379" t="s">
        <v>47</v>
      </c>
      <c r="B47" s="379"/>
      <c r="C47" s="380">
        <v>0.3</v>
      </c>
      <c r="D47" s="381"/>
      <c r="E47" s="382">
        <f>'Document Analysis, Obs. Discuss'!AP72</f>
        <v>0</v>
      </c>
      <c r="F47" s="366"/>
      <c r="G47" s="383">
        <f>E47*0.3</f>
        <v>0</v>
      </c>
      <c r="H47" s="384"/>
    </row>
    <row r="48" spans="1:16"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68"/>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69"/>
      <c r="F107" s="69"/>
    </row>
    <row r="110" spans="1:8" x14ac:dyDescent="0.25">
      <c r="B110" s="408">
        <f>'Input Menu'!B50</f>
        <v>0</v>
      </c>
      <c r="C110" s="408"/>
      <c r="D110" s="408"/>
      <c r="E110" s="408"/>
      <c r="F110" s="408"/>
    </row>
    <row r="111" spans="1:8" x14ac:dyDescent="0.25">
      <c r="B111" s="408" t="s">
        <v>66</v>
      </c>
      <c r="C111" s="408"/>
      <c r="D111" s="408"/>
      <c r="E111" s="408"/>
      <c r="F111" s="408"/>
    </row>
    <row r="112" spans="1:8" ht="60" customHeight="1" x14ac:dyDescent="0.25">
      <c r="A112" s="102" t="e">
        <f>'Main Menu'!#REF!</f>
        <v>#REF!</v>
      </c>
      <c r="B112" s="102"/>
      <c r="C112" s="102"/>
    </row>
  </sheetData>
  <sheetProtection password="C542" sheet="1" objects="1" scenarios="1"/>
  <protectedRanges>
    <protectedRange sqref="E101 B101 B105 E105 B110" name="Range1"/>
  </protectedRanges>
  <customSheetViews>
    <customSheetView guid="{B5F02B4C-8432-477C-902D-F5F59352B554}" showGridLines="0" hiddenRows="1" hiddenColumns="1">
      <pane ySplit="9" topLeftCell="A27" activePane="bottomLeft" state="frozen"/>
      <selection pane="bottomLeft" activeCell="L34" sqref="L34"/>
      <pageMargins left="0.45" right="0.45" top="0.75" bottom="0.75" header="0.3" footer="0.3"/>
      <pageSetup paperSize="5" scale="95" orientation="portrait" horizontalDpi="0" verticalDpi="0" r:id="rId1"/>
    </customSheetView>
    <customSheetView guid="{4A908606-4657-4E94-A24A-D00115F5FBC8}" showPageBreaks="1" showGridLines="0" printArea="1" hiddenRows="1" hiddenColumns="1" state="hidden" view="pageBreakPreview" topLeftCell="A94">
      <selection activeCell="B6" sqref="B6:D6"/>
      <pageMargins left="0.45" right="0.45" top="0.75" bottom="0.75" header="0.3" footer="0.3"/>
      <pageSetup paperSize="5" scale="95" orientation="portrait" horizontalDpi="4294967293" verticalDpi="4294967293" r:id="rId2"/>
    </customSheetView>
  </customSheetViews>
  <mergeCells count="98">
    <mergeCell ref="B111:F111"/>
    <mergeCell ref="B102:C102"/>
    <mergeCell ref="E102:F102"/>
    <mergeCell ref="B105:C105"/>
    <mergeCell ref="E105:F105"/>
    <mergeCell ref="B106:C106"/>
    <mergeCell ref="E106:F106"/>
    <mergeCell ref="B110:F110"/>
    <mergeCell ref="B101:C101"/>
    <mergeCell ref="E101:F101"/>
    <mergeCell ref="A69:F69"/>
    <mergeCell ref="G69:H69"/>
    <mergeCell ref="A76:H76"/>
    <mergeCell ref="B80:D80"/>
    <mergeCell ref="E80:F80"/>
    <mergeCell ref="B82:H85"/>
    <mergeCell ref="B78:D78"/>
    <mergeCell ref="E78:F78"/>
    <mergeCell ref="B79:D79"/>
    <mergeCell ref="E79:F79"/>
    <mergeCell ref="G68:H68"/>
    <mergeCell ref="B77:D77"/>
    <mergeCell ref="E77:F77"/>
    <mergeCell ref="A1:H1"/>
    <mergeCell ref="A2:H2"/>
    <mergeCell ref="A3:H3"/>
    <mergeCell ref="A67:B67"/>
    <mergeCell ref="C67:D67"/>
    <mergeCell ref="E67:F67"/>
    <mergeCell ref="G67:H67"/>
    <mergeCell ref="A66:B66"/>
    <mergeCell ref="C66:D66"/>
    <mergeCell ref="E66:F66"/>
    <mergeCell ref="A68:B68"/>
    <mergeCell ref="C68:D68"/>
    <mergeCell ref="E68:F68"/>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5:H5"/>
    <mergeCell ref="F6:H6"/>
    <mergeCell ref="A8:H8"/>
    <mergeCell ref="B9:C9"/>
    <mergeCell ref="B6:D6"/>
    <mergeCell ref="A11:A16"/>
    <mergeCell ref="E11:E16"/>
    <mergeCell ref="F11:F16"/>
    <mergeCell ref="G11:G16"/>
    <mergeCell ref="H11:H16"/>
    <mergeCell ref="B16:D1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45" right="0.45" top="0.75" bottom="0.75" header="0.3" footer="0.3"/>
  <pageSetup paperSize="5" scale="95" orientation="portrait" horizontalDpi="4294967293" verticalDpi="4294967293"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24">
    <tabColor rgb="FFFF0000"/>
  </sheetPr>
  <dimension ref="A1:O112"/>
  <sheetViews>
    <sheetView showGridLines="0" view="pageBreakPreview" topLeftCell="A96" zoomScale="110" zoomScaleNormal="100" zoomScaleSheetLayoutView="110" workbookViewId="0">
      <selection sqref="A1:H1"/>
    </sheetView>
  </sheetViews>
  <sheetFormatPr defaultRowHeight="15" x14ac:dyDescent="0.25"/>
  <cols>
    <col min="1" max="1" width="12.7109375" style="95" customWidth="1"/>
    <col min="2" max="2" width="17.28515625" style="98" customWidth="1"/>
    <col min="3" max="3" width="9.140625" style="36" customWidth="1"/>
    <col min="4" max="4" width="12.140625" style="98" customWidth="1"/>
    <col min="5" max="5" width="24.5703125" style="5" customWidth="1"/>
    <col min="6" max="6" width="9.85546875" style="5" customWidth="1"/>
    <col min="7" max="7" width="4.28515625" style="4" hidden="1" customWidth="1"/>
    <col min="8" max="8" width="10.5703125" style="4" customWidth="1"/>
    <col min="9" max="9" width="8.85546875" hidden="1" customWidth="1"/>
    <col min="10" max="10" width="4.28515625" hidden="1" customWidth="1"/>
    <col min="11" max="11" width="5.5703125" hidden="1" customWidth="1"/>
    <col min="13" max="13" width="16" customWidth="1"/>
    <col min="14" max="14" width="6.42578125" customWidth="1"/>
    <col min="15" max="15" width="2.28515625" customWidth="1"/>
  </cols>
  <sheetData>
    <row r="1" spans="1:14" x14ac:dyDescent="0.25">
      <c r="A1" s="402" t="str">
        <f>'Main Menu'!A1:F1</f>
        <v>Department of Education</v>
      </c>
      <c r="B1" s="402"/>
      <c r="C1" s="402"/>
      <c r="D1" s="402"/>
      <c r="E1" s="402"/>
      <c r="F1" s="402"/>
      <c r="G1" s="402"/>
      <c r="H1" s="402"/>
    </row>
    <row r="2" spans="1:14" x14ac:dyDescent="0.25">
      <c r="A2" s="402" t="str">
        <f>'Main Menu'!A2:F2</f>
        <v>Region X</v>
      </c>
      <c r="B2" s="402"/>
      <c r="C2" s="402"/>
      <c r="D2" s="402"/>
      <c r="E2" s="402"/>
      <c r="F2" s="402"/>
      <c r="G2" s="402"/>
      <c r="H2" s="402"/>
    </row>
    <row r="3" spans="1:14" ht="13.5" customHeight="1" x14ac:dyDescent="0.25">
      <c r="A3" s="410" t="str">
        <f>'Main Menu'!A3:F3</f>
        <v/>
      </c>
      <c r="B3" s="410"/>
      <c r="C3" s="410"/>
      <c r="D3" s="410"/>
      <c r="E3" s="410"/>
      <c r="F3" s="410"/>
      <c r="G3" s="410"/>
      <c r="H3" s="410"/>
    </row>
    <row r="4" spans="1:14" ht="1.5" customHeight="1" x14ac:dyDescent="0.25"/>
    <row r="5" spans="1:14" ht="39.75" customHeight="1" x14ac:dyDescent="0.25">
      <c r="A5" s="358" t="s">
        <v>0</v>
      </c>
      <c r="B5" s="358"/>
      <c r="C5" s="358"/>
      <c r="D5" s="358"/>
      <c r="E5" s="358"/>
      <c r="F5" s="358"/>
      <c r="G5" s="358"/>
      <c r="H5" s="358"/>
    </row>
    <row r="6" spans="1:14" ht="35.25" customHeight="1" x14ac:dyDescent="0.25">
      <c r="A6" s="95" t="s">
        <v>1</v>
      </c>
      <c r="B6" s="433">
        <f>'Main Menu'!G6</f>
        <v>0</v>
      </c>
      <c r="C6" s="433"/>
      <c r="D6" s="433"/>
      <c r="E6" s="18" t="s">
        <v>225</v>
      </c>
      <c r="F6" s="432" t="str">
        <f>'Main Menu'!B8</f>
        <v/>
      </c>
      <c r="G6" s="432"/>
      <c r="H6" s="432"/>
      <c r="K6">
        <f>B6</f>
        <v>0</v>
      </c>
    </row>
    <row r="7" spans="1:14" ht="6" customHeight="1" x14ac:dyDescent="0.25">
      <c r="B7" s="6"/>
      <c r="C7" s="37"/>
      <c r="D7" s="6"/>
      <c r="E7" s="15"/>
      <c r="F7" s="100"/>
      <c r="G7" s="100"/>
      <c r="H7" s="7"/>
    </row>
    <row r="8" spans="1:14" ht="18.75" customHeight="1" x14ac:dyDescent="0.25">
      <c r="A8" s="361" t="s">
        <v>31</v>
      </c>
      <c r="B8" s="361"/>
      <c r="C8" s="361"/>
      <c r="D8" s="361"/>
      <c r="E8" s="361"/>
      <c r="F8" s="361"/>
      <c r="G8" s="361"/>
      <c r="H8" s="361"/>
    </row>
    <row r="9" spans="1:14" s="2" customFormat="1" ht="27" customHeight="1" x14ac:dyDescent="0.25">
      <c r="A9" s="29" t="s">
        <v>2</v>
      </c>
      <c r="B9" s="362" t="s">
        <v>13</v>
      </c>
      <c r="C9" s="362"/>
      <c r="D9" s="96"/>
      <c r="E9" s="96" t="s">
        <v>14</v>
      </c>
      <c r="F9" s="96" t="s">
        <v>15</v>
      </c>
      <c r="G9" s="96" t="s">
        <v>15</v>
      </c>
      <c r="H9" s="31" t="s">
        <v>16</v>
      </c>
    </row>
    <row r="10" spans="1:14" s="2" customFormat="1" ht="2.25" customHeight="1" x14ac:dyDescent="0.25">
      <c r="A10" s="8"/>
      <c r="B10" s="9"/>
      <c r="C10" s="38"/>
      <c r="D10" s="9"/>
      <c r="E10" s="9"/>
      <c r="F10" s="14"/>
      <c r="G10" s="14"/>
      <c r="H10" s="19"/>
    </row>
    <row r="11" spans="1:14" ht="30" x14ac:dyDescent="0.25">
      <c r="A11" s="350" t="s">
        <v>3</v>
      </c>
      <c r="B11" s="32" t="s">
        <v>9</v>
      </c>
      <c r="C11" s="53" t="s">
        <v>10</v>
      </c>
      <c r="D11" s="54" t="s">
        <v>188</v>
      </c>
      <c r="E11" s="351"/>
      <c r="F11" s="352">
        <f>N16</f>
        <v>3</v>
      </c>
      <c r="G11" s="355">
        <f>F11*0.45</f>
        <v>1.35</v>
      </c>
      <c r="H11" s="355">
        <f>G11</f>
        <v>1.35</v>
      </c>
    </row>
    <row r="12" spans="1:14" hidden="1" x14ac:dyDescent="0.25">
      <c r="A12" s="350"/>
      <c r="B12" s="11" t="str">
        <f>'Main Menu'!B14</f>
        <v>SY 2009-2010</v>
      </c>
      <c r="C12" s="39"/>
      <c r="D12" s="33">
        <f>'Main Menu'!D14</f>
        <v>990</v>
      </c>
      <c r="E12" s="351"/>
      <c r="F12" s="353"/>
      <c r="G12" s="356"/>
      <c r="H12" s="356"/>
    </row>
    <row r="13" spans="1:14" ht="18.75" customHeight="1" x14ac:dyDescent="0.25">
      <c r="A13" s="350"/>
      <c r="B13" s="11" t="str">
        <f>'Main Menu'!B15</f>
        <v/>
      </c>
      <c r="C13" s="40"/>
      <c r="D13" s="33" t="str">
        <f>'Main Menu'!F15</f>
        <v/>
      </c>
      <c r="E13" s="351"/>
      <c r="F13" s="353"/>
      <c r="G13" s="356"/>
      <c r="H13" s="356"/>
      <c r="K13" t="s">
        <v>17</v>
      </c>
      <c r="N13" t="str">
        <f>IF(D13&gt;=95,"3",IF(D13&gt;=90,"2",IF(D13&gt;=85,"1","0")))</f>
        <v>3</v>
      </c>
    </row>
    <row r="14" spans="1:14" ht="20.25" customHeight="1" x14ac:dyDescent="0.25">
      <c r="A14" s="350"/>
      <c r="B14" s="11" t="str">
        <f>'Main Menu'!B16</f>
        <v/>
      </c>
      <c r="C14" s="40"/>
      <c r="D14" s="33" t="str">
        <f>'Main Menu'!F16</f>
        <v/>
      </c>
      <c r="E14" s="351"/>
      <c r="F14" s="353"/>
      <c r="G14" s="356"/>
      <c r="H14" s="356"/>
      <c r="K14" t="s">
        <v>18</v>
      </c>
      <c r="N14" t="str">
        <f>IF(D14&gt;=95,"3",IF(D14&gt;=90,"2",IF(D14&gt;=85,"1","0")))</f>
        <v>3</v>
      </c>
    </row>
    <row r="15" spans="1:14" ht="19.5" customHeight="1" x14ac:dyDescent="0.25">
      <c r="A15" s="350"/>
      <c r="B15" s="11" t="str">
        <f>'Main Menu'!B17</f>
        <v/>
      </c>
      <c r="C15" s="40"/>
      <c r="D15" s="33" t="str">
        <f>'Main Menu'!F17</f>
        <v/>
      </c>
      <c r="E15" s="351"/>
      <c r="F15" s="353"/>
      <c r="G15" s="356"/>
      <c r="H15" s="356"/>
      <c r="K15" t="s">
        <v>19</v>
      </c>
      <c r="N15" t="str">
        <f>IF(D15&gt;=95,"3",IF(D15&gt;=90,"2",IF(D15&gt;=85,"1","0")))</f>
        <v>3</v>
      </c>
    </row>
    <row r="16" spans="1:14" ht="27" customHeight="1" x14ac:dyDescent="0.25">
      <c r="A16" s="350"/>
      <c r="B16" s="429">
        <f>'Main Menu'!M72</f>
        <v>0</v>
      </c>
      <c r="C16" s="430"/>
      <c r="D16" s="431"/>
      <c r="E16" s="351"/>
      <c r="F16" s="354"/>
      <c r="G16" s="357"/>
      <c r="H16" s="357"/>
      <c r="I16" s="35"/>
      <c r="K16" t="s">
        <v>20</v>
      </c>
      <c r="N16">
        <f>(N13+N14+N15)/3</f>
        <v>3</v>
      </c>
    </row>
    <row r="17" spans="1:14"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4" ht="15" hidden="1" customHeight="1" x14ac:dyDescent="0.25">
      <c r="A18" s="350"/>
      <c r="B18" s="11" t="str">
        <f>'Main Menu'!B20</f>
        <v>SY 2008-2009</v>
      </c>
      <c r="C18" s="39"/>
      <c r="D18" s="33">
        <f>'Main Menu'!D20</f>
        <v>0.02</v>
      </c>
      <c r="E18" s="364"/>
      <c r="F18" s="366"/>
      <c r="G18" s="367"/>
      <c r="H18" s="356"/>
      <c r="I18" s="43"/>
      <c r="J18" s="41"/>
    </row>
    <row r="19" spans="1:14" x14ac:dyDescent="0.25">
      <c r="A19" s="350"/>
      <c r="B19" s="11" t="str">
        <f>'Main Menu'!B21</f>
        <v/>
      </c>
      <c r="C19" s="40"/>
      <c r="D19" s="65" t="str">
        <f>'Main Menu'!D21</f>
        <v/>
      </c>
      <c r="E19" s="364"/>
      <c r="F19" s="366"/>
      <c r="G19" s="367"/>
      <c r="H19" s="356"/>
      <c r="I19" s="43"/>
      <c r="J19" s="40"/>
      <c r="K19" t="s">
        <v>22</v>
      </c>
    </row>
    <row r="20" spans="1:14" x14ac:dyDescent="0.25">
      <c r="A20" s="350"/>
      <c r="B20" s="11" t="str">
        <f>'Main Menu'!B22</f>
        <v/>
      </c>
      <c r="C20" s="40" t="e">
        <f>D20-D19</f>
        <v>#VALUE!</v>
      </c>
      <c r="D20" s="65" t="str">
        <f>'Main Menu'!D22</f>
        <v/>
      </c>
      <c r="E20" s="364"/>
      <c r="F20" s="366"/>
      <c r="G20" s="367"/>
      <c r="H20" s="356"/>
      <c r="I20" s="43"/>
      <c r="J20" s="40"/>
      <c r="K20" t="s">
        <v>23</v>
      </c>
    </row>
    <row r="21" spans="1:14" x14ac:dyDescent="0.25">
      <c r="A21" s="350"/>
      <c r="B21" s="11" t="str">
        <f>'Main Menu'!B23</f>
        <v/>
      </c>
      <c r="C21" s="40" t="e">
        <f>D21-D20</f>
        <v>#VALUE!</v>
      </c>
      <c r="D21" s="65" t="str">
        <f>'Main Menu'!D23</f>
        <v/>
      </c>
      <c r="E21" s="364"/>
      <c r="F21" s="366"/>
      <c r="G21" s="367"/>
      <c r="H21" s="356"/>
      <c r="I21" s="43"/>
      <c r="J21" s="40"/>
      <c r="K21" t="s">
        <v>24</v>
      </c>
    </row>
    <row r="22" spans="1:14" x14ac:dyDescent="0.25">
      <c r="A22" s="350"/>
      <c r="B22" s="97" t="s">
        <v>29</v>
      </c>
      <c r="C22" s="72" t="e">
        <f>(C20+C21)/2</f>
        <v>#VALUE!</v>
      </c>
      <c r="D22" s="66"/>
      <c r="E22" s="365"/>
      <c r="F22" s="366"/>
      <c r="G22" s="367"/>
      <c r="H22" s="356"/>
      <c r="I22" s="43"/>
      <c r="J22" s="41"/>
    </row>
    <row r="23" spans="1:14" ht="30" x14ac:dyDescent="0.25">
      <c r="A23" s="350"/>
      <c r="B23" s="32" t="s">
        <v>5</v>
      </c>
      <c r="C23" s="53" t="s">
        <v>10</v>
      </c>
      <c r="D23" s="53" t="s">
        <v>70</v>
      </c>
      <c r="E23" s="351"/>
      <c r="F23" s="352">
        <f>N28</f>
        <v>3</v>
      </c>
      <c r="G23" s="367">
        <f>F23*0.0833</f>
        <v>0.24990000000000001</v>
      </c>
      <c r="H23" s="356"/>
      <c r="K23" t="s">
        <v>25</v>
      </c>
    </row>
    <row r="24" spans="1:14" hidden="1" x14ac:dyDescent="0.25">
      <c r="A24" s="350"/>
      <c r="B24" s="11" t="str">
        <f>'Main Menu'!B26</f>
        <v>SY 2008-2009</v>
      </c>
      <c r="C24" s="39"/>
      <c r="D24" s="39">
        <f>'Main Menu'!D26</f>
        <v>65</v>
      </c>
      <c r="E24" s="351"/>
      <c r="F24" s="353"/>
      <c r="G24" s="367"/>
      <c r="H24" s="356"/>
    </row>
    <row r="25" spans="1:14" x14ac:dyDescent="0.25">
      <c r="A25" s="350"/>
      <c r="B25" s="11" t="str">
        <f>'Main Menu'!B27</f>
        <v/>
      </c>
      <c r="C25" s="40"/>
      <c r="D25" s="63" t="str">
        <f>'Main Menu'!D27</f>
        <v/>
      </c>
      <c r="E25" s="351"/>
      <c r="F25" s="353"/>
      <c r="G25" s="367"/>
      <c r="H25" s="356"/>
      <c r="K25" t="s">
        <v>26</v>
      </c>
      <c r="N25" t="str">
        <f>IF(D25&gt;95,"3","0")</f>
        <v>3</v>
      </c>
    </row>
    <row r="26" spans="1:14" x14ac:dyDescent="0.25">
      <c r="A26" s="350"/>
      <c r="B26" s="11" t="str">
        <f>'Main Menu'!B28</f>
        <v/>
      </c>
      <c r="C26" s="40"/>
      <c r="D26" s="63" t="str">
        <f>'Main Menu'!D28</f>
        <v/>
      </c>
      <c r="E26" s="351"/>
      <c r="F26" s="353"/>
      <c r="G26" s="367"/>
      <c r="H26" s="356"/>
      <c r="K26" t="s">
        <v>27</v>
      </c>
      <c r="N26" t="str">
        <f>IF(D26&gt;95,"3","0")</f>
        <v>3</v>
      </c>
    </row>
    <row r="27" spans="1:14" x14ac:dyDescent="0.25">
      <c r="A27" s="350"/>
      <c r="B27" s="11" t="str">
        <f>'Main Menu'!B29</f>
        <v/>
      </c>
      <c r="C27" s="40"/>
      <c r="D27" s="63" t="str">
        <f>'Main Menu'!D29</f>
        <v/>
      </c>
      <c r="E27" s="351"/>
      <c r="F27" s="353"/>
      <c r="G27" s="367"/>
      <c r="H27" s="356"/>
      <c r="N27" t="str">
        <f>IF(D27&gt;95,"3","0")</f>
        <v>3</v>
      </c>
    </row>
    <row r="28" spans="1:14" x14ac:dyDescent="0.25">
      <c r="A28" s="350"/>
      <c r="B28" s="116" t="s">
        <v>28</v>
      </c>
      <c r="C28" s="117"/>
      <c r="D28" s="118"/>
      <c r="E28" s="351"/>
      <c r="F28" s="354"/>
      <c r="G28" s="367"/>
      <c r="H28" s="356"/>
      <c r="N28">
        <f>(N25+N26+N27)/3</f>
        <v>3</v>
      </c>
    </row>
    <row r="29" spans="1:14" ht="30" x14ac:dyDescent="0.25">
      <c r="A29" s="350"/>
      <c r="B29" s="32" t="s">
        <v>6</v>
      </c>
      <c r="C29" s="53" t="s">
        <v>10</v>
      </c>
      <c r="D29" s="53" t="s">
        <v>71</v>
      </c>
      <c r="E29" s="351"/>
      <c r="F29" s="352">
        <f>N34</f>
        <v>1</v>
      </c>
      <c r="G29" s="367">
        <f>F29*0.0834</f>
        <v>8.3400000000000002E-2</v>
      </c>
      <c r="H29" s="356"/>
    </row>
    <row r="30" spans="1:14" hidden="1" x14ac:dyDescent="0.25">
      <c r="A30" s="350"/>
      <c r="B30" s="11" t="str">
        <f>'Main Menu'!B32</f>
        <v>SY 2008-2009</v>
      </c>
      <c r="C30" s="39"/>
      <c r="D30" s="39">
        <f>'Main Menu'!D32</f>
        <v>58</v>
      </c>
      <c r="E30" s="351"/>
      <c r="F30" s="353"/>
      <c r="G30" s="367"/>
      <c r="H30" s="356"/>
    </row>
    <row r="31" spans="1:14" x14ac:dyDescent="0.25">
      <c r="A31" s="350"/>
      <c r="B31" s="11" t="str">
        <f>'Main Menu'!B33</f>
        <v/>
      </c>
      <c r="C31" s="40"/>
      <c r="D31" s="63">
        <f>'Main Menu'!D33</f>
        <v>95</v>
      </c>
      <c r="E31" s="351"/>
      <c r="F31" s="353"/>
      <c r="G31" s="367"/>
      <c r="H31" s="356"/>
      <c r="N31" t="str">
        <f>IF(D31&gt;95,"3","0")</f>
        <v>0</v>
      </c>
    </row>
    <row r="32" spans="1:14" x14ac:dyDescent="0.25">
      <c r="A32" s="350"/>
      <c r="B32" s="11" t="str">
        <f>'Main Menu'!B34</f>
        <v/>
      </c>
      <c r="C32" s="40"/>
      <c r="D32" s="63">
        <f>'Main Menu'!D34</f>
        <v>96</v>
      </c>
      <c r="E32" s="351"/>
      <c r="F32" s="353"/>
      <c r="G32" s="367"/>
      <c r="H32" s="356"/>
      <c r="N32" t="str">
        <f>IF(D32&gt;95,"3","0")</f>
        <v>3</v>
      </c>
    </row>
    <row r="33" spans="1:14" x14ac:dyDescent="0.25">
      <c r="A33" s="350"/>
      <c r="B33" s="11" t="str">
        <f>'Main Menu'!B35</f>
        <v/>
      </c>
      <c r="C33" s="40"/>
      <c r="D33" s="63">
        <f>'Main Menu'!D35</f>
        <v>83.72</v>
      </c>
      <c r="E33" s="351"/>
      <c r="F33" s="353"/>
      <c r="G33" s="367"/>
      <c r="H33" s="356"/>
      <c r="N33" t="str">
        <f>IF(D33&gt;95,"3","0")</f>
        <v>0</v>
      </c>
    </row>
    <row r="34" spans="1:14" x14ac:dyDescent="0.25">
      <c r="A34" s="350"/>
      <c r="B34" s="116" t="s">
        <v>28</v>
      </c>
      <c r="C34" s="117"/>
      <c r="D34" s="118"/>
      <c r="E34" s="351"/>
      <c r="F34" s="354"/>
      <c r="G34" s="367"/>
      <c r="H34" s="357"/>
      <c r="N34">
        <f>(N31+N32+N33)/3</f>
        <v>1</v>
      </c>
    </row>
    <row r="35" spans="1:14" ht="38.25" customHeight="1" x14ac:dyDescent="0.25">
      <c r="A35" s="350" t="s">
        <v>8</v>
      </c>
      <c r="B35" s="32" t="s">
        <v>7</v>
      </c>
      <c r="C35" s="64" t="s">
        <v>10</v>
      </c>
      <c r="D35" s="64" t="s">
        <v>7</v>
      </c>
      <c r="E35" s="351"/>
      <c r="F35" s="352">
        <f>N40</f>
        <v>3</v>
      </c>
      <c r="G35" s="355">
        <f>F35*0.3</f>
        <v>0.89999999999999991</v>
      </c>
      <c r="H35" s="355">
        <f>G35</f>
        <v>0.89999999999999991</v>
      </c>
    </row>
    <row r="36" spans="1:14" ht="15" hidden="1" customHeight="1" x14ac:dyDescent="0.25">
      <c r="A36" s="350"/>
      <c r="B36" s="11" t="str">
        <f>'Main Menu'!B38</f>
        <v>SY 2008-2009</v>
      </c>
      <c r="C36" s="63"/>
      <c r="D36" s="63">
        <f>'Main Menu'!D38</f>
        <v>56</v>
      </c>
      <c r="E36" s="351"/>
      <c r="F36" s="353"/>
      <c r="G36" s="356"/>
      <c r="H36" s="356"/>
    </row>
    <row r="37" spans="1:14" ht="25.5" customHeight="1" x14ac:dyDescent="0.25">
      <c r="A37" s="350"/>
      <c r="B37" s="11" t="str">
        <f>'Main Menu'!B39</f>
        <v/>
      </c>
      <c r="C37" s="40"/>
      <c r="D37" s="63" t="str">
        <f>'Main Menu'!D39</f>
        <v/>
      </c>
      <c r="E37" s="351"/>
      <c r="F37" s="353"/>
      <c r="G37" s="356"/>
      <c r="H37" s="356"/>
      <c r="N37" t="str">
        <f>IF(D37&gt;75,"3","0")</f>
        <v>3</v>
      </c>
    </row>
    <row r="38" spans="1:14" ht="24.75" customHeight="1" x14ac:dyDescent="0.25">
      <c r="A38" s="350"/>
      <c r="B38" s="11" t="str">
        <f>'Main Menu'!B40</f>
        <v/>
      </c>
      <c r="C38" s="40"/>
      <c r="D38" s="63" t="str">
        <f>'Main Menu'!D40</f>
        <v/>
      </c>
      <c r="E38" s="351"/>
      <c r="F38" s="353"/>
      <c r="G38" s="356"/>
      <c r="H38" s="356"/>
      <c r="N38" t="str">
        <f>IF(D38&gt;75,"3","0")</f>
        <v>3</v>
      </c>
    </row>
    <row r="39" spans="1:14" ht="27" customHeight="1" x14ac:dyDescent="0.25">
      <c r="A39" s="350"/>
      <c r="B39" s="11" t="str">
        <f>'Main Menu'!B41</f>
        <v/>
      </c>
      <c r="C39" s="40"/>
      <c r="D39" s="63" t="str">
        <f>'Main Menu'!D41</f>
        <v/>
      </c>
      <c r="E39" s="351"/>
      <c r="F39" s="353"/>
      <c r="G39" s="356"/>
      <c r="H39" s="356"/>
      <c r="N39" t="str">
        <f>IF(D39&gt;75,"3","0")</f>
        <v>3</v>
      </c>
    </row>
    <row r="40" spans="1:14" ht="24" customHeight="1" x14ac:dyDescent="0.25">
      <c r="A40" s="350"/>
      <c r="B40" s="116" t="s">
        <v>28</v>
      </c>
      <c r="C40" s="117"/>
      <c r="D40" s="118"/>
      <c r="E40" s="351"/>
      <c r="F40" s="354"/>
      <c r="G40" s="357"/>
      <c r="H40" s="357"/>
      <c r="N40">
        <f>(N37+N38+N39)/3</f>
        <v>3</v>
      </c>
    </row>
    <row r="41" spans="1:14" ht="13.5" customHeight="1" x14ac:dyDescent="0.25">
      <c r="A41" s="369" t="s">
        <v>32</v>
      </c>
      <c r="B41" s="370"/>
      <c r="C41" s="370"/>
      <c r="D41" s="370"/>
      <c r="E41" s="371"/>
      <c r="F41" s="25"/>
      <c r="G41" s="24"/>
      <c r="H41" s="23" t="e">
        <f>SUM(H11:H40)</f>
        <v>#VALUE!</v>
      </c>
    </row>
    <row r="42" spans="1:14" ht="8.25" customHeight="1" x14ac:dyDescent="0.25">
      <c r="A42" s="20"/>
      <c r="C42" s="42"/>
      <c r="D42" s="26"/>
    </row>
    <row r="43" spans="1:14" ht="13.5" customHeight="1" x14ac:dyDescent="0.25">
      <c r="A43" s="372" t="s">
        <v>43</v>
      </c>
      <c r="B43" s="372"/>
      <c r="C43" s="372"/>
      <c r="D43" s="372"/>
      <c r="E43" s="372"/>
      <c r="F43" s="372"/>
      <c r="G43" s="372"/>
      <c r="H43" s="372"/>
    </row>
    <row r="44" spans="1:14" ht="22.5" customHeight="1" x14ac:dyDescent="0.25">
      <c r="A44" s="373" t="s">
        <v>44</v>
      </c>
      <c r="B44" s="373"/>
      <c r="C44" s="373"/>
      <c r="D44" s="373"/>
      <c r="E44" s="373"/>
      <c r="F44" s="373"/>
      <c r="G44" s="373"/>
      <c r="H44" s="373"/>
    </row>
    <row r="45" spans="1:14" ht="26.25" customHeight="1" x14ac:dyDescent="0.25">
      <c r="A45" s="374" t="s">
        <v>45</v>
      </c>
      <c r="B45" s="374"/>
      <c r="C45" s="375" t="s">
        <v>51</v>
      </c>
      <c r="D45" s="376"/>
      <c r="E45" s="374" t="s">
        <v>52</v>
      </c>
      <c r="F45" s="374"/>
      <c r="G45" s="377" t="s">
        <v>16</v>
      </c>
      <c r="H45" s="378"/>
    </row>
    <row r="46" spans="1:14" x14ac:dyDescent="0.25">
      <c r="A46" s="379" t="s">
        <v>46</v>
      </c>
      <c r="B46" s="379"/>
      <c r="C46" s="380">
        <v>0.3</v>
      </c>
      <c r="D46" s="381"/>
      <c r="E46" s="382">
        <f>'Document Analysis, Obs. Discuss'!AP71</f>
        <v>0</v>
      </c>
      <c r="F46" s="366"/>
      <c r="G46" s="383">
        <f>E46*0.3</f>
        <v>0</v>
      </c>
      <c r="H46" s="384"/>
    </row>
    <row r="47" spans="1:14" x14ac:dyDescent="0.25">
      <c r="A47" s="379" t="s">
        <v>47</v>
      </c>
      <c r="B47" s="379"/>
      <c r="C47" s="380">
        <v>0.3</v>
      </c>
      <c r="D47" s="381"/>
      <c r="E47" s="382">
        <f>'Document Analysis, Obs. Discuss'!AP72</f>
        <v>0</v>
      </c>
      <c r="F47" s="366"/>
      <c r="G47" s="383">
        <f>E47*0.3</f>
        <v>0</v>
      </c>
      <c r="H47" s="384"/>
    </row>
    <row r="48" spans="1:14"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99"/>
      <c r="E101" s="405">
        <f>'Input Menu'!B52</f>
        <v>0</v>
      </c>
      <c r="F101" s="405"/>
    </row>
    <row r="102" spans="1:8" x14ac:dyDescent="0.25">
      <c r="B102" s="408" t="s">
        <v>67</v>
      </c>
      <c r="C102" s="408"/>
      <c r="E102" s="408" t="s">
        <v>67</v>
      </c>
      <c r="F102" s="408"/>
    </row>
    <row r="105" spans="1:8" x14ac:dyDescent="0.25">
      <c r="B105" s="408">
        <f>'Input Menu'!B53</f>
        <v>0</v>
      </c>
      <c r="C105" s="408"/>
      <c r="E105" s="418">
        <f>'Input Menu'!B54</f>
        <v>0</v>
      </c>
      <c r="F105" s="418"/>
    </row>
    <row r="106" spans="1:8" x14ac:dyDescent="0.25">
      <c r="B106" s="408" t="s">
        <v>67</v>
      </c>
      <c r="C106" s="408"/>
      <c r="E106" s="408" t="s">
        <v>67</v>
      </c>
      <c r="F106" s="408"/>
    </row>
    <row r="107" spans="1:8" x14ac:dyDescent="0.25">
      <c r="E107" s="98"/>
      <c r="F107" s="98"/>
    </row>
    <row r="110" spans="1:8" x14ac:dyDescent="0.25">
      <c r="B110" s="408">
        <f>'Input Menu'!B50</f>
        <v>0</v>
      </c>
      <c r="C110" s="408"/>
      <c r="D110" s="408"/>
      <c r="E110" s="408"/>
      <c r="F110" s="408"/>
    </row>
    <row r="111" spans="1:8" x14ac:dyDescent="0.25">
      <c r="B111" s="408" t="s">
        <v>66</v>
      </c>
      <c r="C111" s="408"/>
      <c r="D111" s="408"/>
      <c r="E111" s="408"/>
      <c r="F111" s="408"/>
    </row>
    <row r="112" spans="1:8" ht="60" customHeight="1" x14ac:dyDescent="0.25">
      <c r="A112" s="102">
        <f>'Main Menu'!D65</f>
        <v>0</v>
      </c>
      <c r="B112" s="102"/>
      <c r="C112" s="102"/>
    </row>
  </sheetData>
  <sheetProtection password="C542" sheet="1" objects="1" scenarios="1"/>
  <protectedRanges>
    <protectedRange sqref="E101 B101 B105 E105 B110" name="Range1"/>
  </protectedRanges>
  <customSheetViews>
    <customSheetView guid="{4A908606-4657-4E94-A24A-D00115F5FBC8}" scale="110" showPageBreaks="1" showGridLines="0" printArea="1" hiddenRows="1" hiddenColumns="1" state="hidden" view="pageBreakPreview" topLeftCell="A96">
      <selection sqref="A1:H1"/>
      <pageMargins left="0.7" right="0.7" top="0.75" bottom="0.75" header="0.3" footer="0.3"/>
      <pageSetup paperSize="5" scale="90" orientation="portrait" horizontalDpi="4294967293" verticalDpi="4294967293" r:id="rId1"/>
    </customSheetView>
  </customSheetViews>
  <mergeCells count="98">
    <mergeCell ref="A1:H1"/>
    <mergeCell ref="A2:H2"/>
    <mergeCell ref="A3:H3"/>
    <mergeCell ref="A5:H5"/>
    <mergeCell ref="F6:H6"/>
    <mergeCell ref="B6:D6"/>
    <mergeCell ref="A8:H8"/>
    <mergeCell ref="B9:C9"/>
    <mergeCell ref="A11:A16"/>
    <mergeCell ref="E11:E16"/>
    <mergeCell ref="F11:F16"/>
    <mergeCell ref="G11:G16"/>
    <mergeCell ref="H11:H16"/>
    <mergeCell ref="B16:D16"/>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41:E41"/>
    <mergeCell ref="A43:H43"/>
    <mergeCell ref="A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67:B67"/>
    <mergeCell ref="C67:D67"/>
    <mergeCell ref="E67:F67"/>
    <mergeCell ref="G67:H67"/>
    <mergeCell ref="A68:B68"/>
    <mergeCell ref="C68:D68"/>
    <mergeCell ref="E68:F68"/>
    <mergeCell ref="G68:H68"/>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B110:F110"/>
    <mergeCell ref="B111:F111"/>
    <mergeCell ref="B102:C102"/>
    <mergeCell ref="E102:F102"/>
    <mergeCell ref="B105:C105"/>
    <mergeCell ref="E105:F105"/>
    <mergeCell ref="B106:C106"/>
    <mergeCell ref="E106:F10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11 B113:B1048576"/>
  </dataValidations>
  <pageMargins left="0.7" right="0.7" top="0.75" bottom="0.75" header="0.3" footer="0.3"/>
  <pageSetup paperSize="5" scale="90" orientation="portrait"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Sheet2">
    <tabColor theme="4" tint="-0.249977111117893"/>
  </sheetPr>
  <dimension ref="A1:AP75"/>
  <sheetViews>
    <sheetView showGridLines="0" view="pageBreakPreview" topLeftCell="J10" zoomScaleNormal="70" zoomScaleSheetLayoutView="100" workbookViewId="0">
      <pane ySplit="1" topLeftCell="A11" activePane="bottomLeft" state="frozen"/>
      <selection activeCell="A10" sqref="A10"/>
      <selection pane="bottomLeft" activeCell="AO12" sqref="AO12"/>
    </sheetView>
  </sheetViews>
  <sheetFormatPr defaultRowHeight="15" x14ac:dyDescent="0.25"/>
  <cols>
    <col min="3" max="4" width="16.7109375" customWidth="1"/>
    <col min="9" max="9" width="8.42578125" customWidth="1"/>
    <col min="14" max="14" width="8.42578125" customWidth="1"/>
    <col min="19" max="19" width="8.140625" customWidth="1"/>
    <col min="20" max="20" width="8.42578125" hidden="1" customWidth="1"/>
    <col min="21" max="21" width="11.5703125" style="4" hidden="1" customWidth="1"/>
    <col min="22" max="22" width="10.85546875" style="4" hidden="1" customWidth="1"/>
    <col min="23" max="23" width="8.28515625" style="4" hidden="1" customWidth="1"/>
    <col min="24" max="24" width="9.140625" hidden="1" customWidth="1"/>
    <col min="25" max="25" width="7.85546875" hidden="1" customWidth="1"/>
    <col min="26" max="26" width="1.7109375" hidden="1" customWidth="1"/>
    <col min="27" max="40" width="9.140625" hidden="1" customWidth="1"/>
    <col min="41" max="41" width="9.140625" customWidth="1"/>
  </cols>
  <sheetData>
    <row r="1" spans="1:25" ht="27" customHeight="1" x14ac:dyDescent="0.25">
      <c r="A1" s="436" t="str">
        <f>'Main Menu'!A1:F1</f>
        <v>Department of Education</v>
      </c>
      <c r="B1" s="436"/>
      <c r="C1" s="436"/>
      <c r="D1" s="436"/>
      <c r="E1" s="436"/>
      <c r="F1" s="436"/>
      <c r="G1" s="436"/>
      <c r="H1" s="436"/>
      <c r="I1" s="436"/>
      <c r="J1" s="436"/>
      <c r="K1" s="436"/>
      <c r="L1" s="436"/>
      <c r="M1" s="436"/>
      <c r="N1" s="436"/>
      <c r="O1" s="436"/>
      <c r="P1" s="436"/>
      <c r="Q1" s="436"/>
      <c r="R1" s="436"/>
      <c r="S1" s="436"/>
      <c r="T1" s="86"/>
    </row>
    <row r="2" spans="1:25" ht="21.75" customHeight="1" x14ac:dyDescent="0.25">
      <c r="A2" s="436" t="str">
        <f>'Main Menu'!A2:F2</f>
        <v>Region X</v>
      </c>
      <c r="B2" s="436"/>
      <c r="C2" s="436"/>
      <c r="D2" s="436"/>
      <c r="E2" s="436"/>
      <c r="F2" s="436"/>
      <c r="G2" s="436"/>
      <c r="H2" s="436"/>
      <c r="I2" s="436"/>
      <c r="J2" s="436"/>
      <c r="K2" s="436"/>
      <c r="L2" s="436"/>
      <c r="M2" s="436"/>
      <c r="N2" s="436"/>
      <c r="O2" s="436"/>
      <c r="P2" s="436"/>
      <c r="Q2" s="436"/>
      <c r="R2" s="436"/>
      <c r="S2" s="436"/>
      <c r="T2" s="86"/>
    </row>
    <row r="3" spans="1:25" ht="21" customHeight="1" x14ac:dyDescent="0.25">
      <c r="A3" s="437" t="str">
        <f>'Main Menu'!A3:F3</f>
        <v/>
      </c>
      <c r="B3" s="437"/>
      <c r="C3" s="437"/>
      <c r="D3" s="437"/>
      <c r="E3" s="437"/>
      <c r="F3" s="437"/>
      <c r="G3" s="437"/>
      <c r="H3" s="437"/>
      <c r="I3" s="437"/>
      <c r="J3" s="437"/>
      <c r="K3" s="437"/>
      <c r="L3" s="437"/>
      <c r="M3" s="437"/>
      <c r="N3" s="437"/>
      <c r="O3" s="437"/>
      <c r="P3" s="437"/>
      <c r="Q3" s="437"/>
      <c r="R3" s="437"/>
      <c r="S3" s="437"/>
      <c r="T3" s="87"/>
    </row>
    <row r="4" spans="1:25" ht="1.5" customHeight="1" x14ac:dyDescent="0.25">
      <c r="A4" s="3"/>
      <c r="B4" s="1"/>
      <c r="C4" s="36"/>
      <c r="D4" s="36"/>
      <c r="E4" s="1"/>
      <c r="F4" s="5"/>
      <c r="G4" s="5"/>
      <c r="H4" s="4"/>
      <c r="I4" s="4"/>
    </row>
    <row r="5" spans="1:25" ht="26.25" customHeight="1" x14ac:dyDescent="0.25">
      <c r="A5" s="455" t="s">
        <v>221</v>
      </c>
      <c r="B5" s="455"/>
      <c r="C5" s="455"/>
      <c r="D5" s="455"/>
      <c r="E5" s="455"/>
      <c r="F5" s="455"/>
      <c r="G5" s="455"/>
      <c r="H5" s="455"/>
      <c r="I5" s="455"/>
      <c r="J5" s="455"/>
      <c r="K5" s="455"/>
      <c r="L5" s="455"/>
      <c r="M5" s="455"/>
      <c r="N5" s="455"/>
      <c r="O5" s="455"/>
      <c r="P5" s="455"/>
      <c r="Q5" s="455"/>
      <c r="R5" s="455"/>
      <c r="S5" s="455"/>
      <c r="T5" s="88"/>
    </row>
    <row r="6" spans="1:25" ht="32.25" customHeight="1" x14ac:dyDescent="0.25">
      <c r="A6" s="248" t="s">
        <v>258</v>
      </c>
      <c r="B6" s="359">
        <f>'Input Menu'!B6:C6</f>
        <v>0</v>
      </c>
      <c r="C6" s="359"/>
      <c r="D6" s="359"/>
      <c r="E6" s="433"/>
      <c r="F6" s="433"/>
      <c r="G6" s="433"/>
      <c r="H6" s="433"/>
      <c r="I6" s="433"/>
      <c r="J6" s="433"/>
      <c r="K6" s="433"/>
      <c r="L6" s="454" t="s">
        <v>225</v>
      </c>
      <c r="M6" s="454"/>
      <c r="N6" s="454"/>
      <c r="O6" s="432" t="str">
        <f>'Main Menu'!B8</f>
        <v/>
      </c>
      <c r="P6" s="432"/>
      <c r="Q6" s="432"/>
      <c r="R6" s="432"/>
      <c r="S6" s="432"/>
      <c r="T6" s="89"/>
    </row>
    <row r="7" spans="1:25" ht="31.5" customHeight="1" x14ac:dyDescent="0.25">
      <c r="A7" s="3" t="s">
        <v>261</v>
      </c>
      <c r="B7" s="359" t="str">
        <f>'Input Menu'!B7:C7</f>
        <v/>
      </c>
      <c r="C7" s="359"/>
      <c r="D7" s="359"/>
      <c r="E7" s="6"/>
      <c r="F7" s="15"/>
      <c r="G7" s="16"/>
      <c r="H7" s="16"/>
      <c r="I7" s="7"/>
    </row>
    <row r="8" spans="1:25" ht="18.75" customHeight="1" x14ac:dyDescent="0.25">
      <c r="A8" s="56" t="s">
        <v>74</v>
      </c>
    </row>
    <row r="9" spans="1:25" ht="33" customHeight="1" x14ac:dyDescent="0.25">
      <c r="A9" s="458" t="s">
        <v>73</v>
      </c>
      <c r="B9" s="458"/>
      <c r="C9" s="458"/>
      <c r="D9" s="458"/>
      <c r="E9" s="458"/>
      <c r="F9" s="458"/>
      <c r="G9" s="458"/>
      <c r="H9" s="458"/>
      <c r="I9" s="458"/>
      <c r="J9" s="458"/>
      <c r="K9" s="458"/>
      <c r="L9" s="458"/>
      <c r="M9" s="458"/>
      <c r="N9" s="458"/>
      <c r="O9" s="458"/>
      <c r="P9" s="458"/>
      <c r="Q9" s="458"/>
      <c r="R9" s="458"/>
      <c r="S9" s="458"/>
      <c r="T9" s="78"/>
    </row>
    <row r="10" spans="1:25" ht="5.25" customHeight="1" x14ac:dyDescent="0.25"/>
    <row r="11" spans="1:25" ht="53.25" customHeight="1" x14ac:dyDescent="0.25">
      <c r="A11" s="459" t="s">
        <v>75</v>
      </c>
      <c r="B11" s="459"/>
      <c r="C11" s="459"/>
      <c r="D11" s="91" t="s">
        <v>209</v>
      </c>
      <c r="E11" s="456" t="s">
        <v>210</v>
      </c>
      <c r="F11" s="456"/>
      <c r="G11" s="456"/>
      <c r="H11" s="456"/>
      <c r="I11" s="456"/>
      <c r="J11" s="456" t="s">
        <v>211</v>
      </c>
      <c r="K11" s="456"/>
      <c r="L11" s="456"/>
      <c r="M11" s="456"/>
      <c r="N11" s="456"/>
      <c r="O11" s="456" t="s">
        <v>212</v>
      </c>
      <c r="P11" s="456"/>
      <c r="Q11" s="456"/>
      <c r="R11" s="456"/>
      <c r="S11" s="456"/>
      <c r="T11" s="92"/>
    </row>
    <row r="12" spans="1:25" ht="81.75" customHeight="1" x14ac:dyDescent="0.25">
      <c r="A12" s="441" t="s">
        <v>76</v>
      </c>
      <c r="B12" s="441"/>
      <c r="C12" s="441"/>
      <c r="D12" s="94" t="s">
        <v>213</v>
      </c>
      <c r="E12" s="287" t="s">
        <v>77</v>
      </c>
      <c r="F12" s="287"/>
      <c r="G12" s="287"/>
      <c r="H12" s="287"/>
      <c r="I12" s="287"/>
      <c r="J12" s="287" t="s">
        <v>78</v>
      </c>
      <c r="K12" s="287"/>
      <c r="L12" s="287"/>
      <c r="M12" s="287"/>
      <c r="N12" s="287"/>
      <c r="O12" s="287" t="s">
        <v>79</v>
      </c>
      <c r="P12" s="287"/>
      <c r="Q12" s="287"/>
      <c r="R12" s="287"/>
      <c r="S12" s="287"/>
      <c r="T12" s="85" t="b">
        <v>0</v>
      </c>
      <c r="U12" s="4" t="b">
        <v>0</v>
      </c>
      <c r="V12" s="4" t="b">
        <v>0</v>
      </c>
      <c r="W12" s="4" t="b">
        <v>0</v>
      </c>
      <c r="Y12" t="s">
        <v>96</v>
      </c>
    </row>
    <row r="13" spans="1:25" ht="23.25" hidden="1" customHeight="1" x14ac:dyDescent="0.25">
      <c r="A13" s="441"/>
      <c r="B13" s="441"/>
      <c r="C13" s="441"/>
      <c r="D13" s="79"/>
      <c r="E13" s="10"/>
      <c r="F13" s="10"/>
      <c r="G13" s="10"/>
      <c r="H13" s="10"/>
      <c r="I13" s="10"/>
      <c r="J13" s="10"/>
      <c r="K13" s="10"/>
      <c r="L13" s="10"/>
      <c r="M13" s="10"/>
      <c r="N13" s="10"/>
      <c r="O13" s="10"/>
      <c r="P13" s="10"/>
      <c r="Q13" s="10"/>
      <c r="R13" s="10"/>
      <c r="S13" s="10"/>
      <c r="T13" s="4" t="str">
        <f>IF(T12=TRUE,"0","")</f>
        <v/>
      </c>
      <c r="U13" s="4" t="str">
        <f>IF(U12=TRUE,"1","")</f>
        <v/>
      </c>
      <c r="V13" s="4" t="str">
        <f>IF(V12=TRUE,"2","")</f>
        <v/>
      </c>
      <c r="W13" s="4" t="str">
        <f>IF(W12=TRUE,"3","")</f>
        <v/>
      </c>
      <c r="X13" t="str">
        <f>IF(W13="3",W13,IF(V13="2",V13,IF(U13="1",U13,"0")))</f>
        <v>0</v>
      </c>
    </row>
    <row r="14" spans="1:25" ht="76.5" customHeight="1" x14ac:dyDescent="0.25">
      <c r="A14" s="441" t="s">
        <v>80</v>
      </c>
      <c r="B14" s="441"/>
      <c r="C14" s="441"/>
      <c r="D14" s="94" t="s">
        <v>213</v>
      </c>
      <c r="E14" s="287" t="s">
        <v>81</v>
      </c>
      <c r="F14" s="287"/>
      <c r="G14" s="287"/>
      <c r="H14" s="287"/>
      <c r="I14" s="287"/>
      <c r="J14" s="287" t="s">
        <v>82</v>
      </c>
      <c r="K14" s="287"/>
      <c r="L14" s="287"/>
      <c r="M14" s="287"/>
      <c r="N14" s="287"/>
      <c r="O14" s="287" t="s">
        <v>83</v>
      </c>
      <c r="P14" s="287"/>
      <c r="Q14" s="287"/>
      <c r="R14" s="287"/>
      <c r="S14" s="287"/>
      <c r="T14" s="85" t="b">
        <v>0</v>
      </c>
      <c r="U14" s="4" t="b">
        <v>0</v>
      </c>
      <c r="V14" s="4" t="b">
        <v>0</v>
      </c>
      <c r="W14" s="4" t="b">
        <v>0</v>
      </c>
    </row>
    <row r="15" spans="1:25" ht="26.25" hidden="1" customHeight="1" x14ac:dyDescent="0.25">
      <c r="A15" s="58"/>
      <c r="B15" s="58"/>
      <c r="C15" s="58"/>
      <c r="D15" s="58"/>
      <c r="E15" s="10"/>
      <c r="F15" s="10"/>
      <c r="G15" s="10"/>
      <c r="H15" s="10"/>
      <c r="I15" s="10"/>
      <c r="J15" s="10"/>
      <c r="K15" s="10"/>
      <c r="L15" s="10"/>
      <c r="M15" s="10"/>
      <c r="N15" s="10"/>
      <c r="O15" s="10"/>
      <c r="P15" s="10"/>
      <c r="Q15" s="10"/>
      <c r="R15" s="10"/>
      <c r="S15" s="10"/>
      <c r="T15" s="4" t="str">
        <f>IF(T14=TRUE,"0","")</f>
        <v/>
      </c>
      <c r="U15" s="4" t="str">
        <f>IF(U14=TRUE,"1","0")</f>
        <v>0</v>
      </c>
      <c r="V15" s="4" t="str">
        <f>IF(V14=TRUE,"2","0")</f>
        <v>0</v>
      </c>
      <c r="W15" s="4" t="str">
        <f>IF(W14=TRUE,"3","0")</f>
        <v>0</v>
      </c>
      <c r="X15" t="str">
        <f>IF(W15="3",W15,IF(V15="2",V15,IF(U15="1",U15,"0")))</f>
        <v>0</v>
      </c>
    </row>
    <row r="16" spans="1:25" ht="92.25" customHeight="1" x14ac:dyDescent="0.25">
      <c r="A16" s="441" t="s">
        <v>84</v>
      </c>
      <c r="B16" s="441"/>
      <c r="C16" s="441"/>
      <c r="D16" s="94" t="s">
        <v>213</v>
      </c>
      <c r="E16" s="287" t="s">
        <v>85</v>
      </c>
      <c r="F16" s="287"/>
      <c r="G16" s="287"/>
      <c r="H16" s="287"/>
      <c r="I16" s="287"/>
      <c r="J16" s="287" t="s">
        <v>86</v>
      </c>
      <c r="K16" s="287"/>
      <c r="L16" s="287"/>
      <c r="M16" s="287"/>
      <c r="N16" s="287"/>
      <c r="O16" s="287" t="s">
        <v>87</v>
      </c>
      <c r="P16" s="457"/>
      <c r="Q16" s="457"/>
      <c r="R16" s="457"/>
      <c r="S16" s="457"/>
      <c r="T16" s="89" t="b">
        <v>0</v>
      </c>
      <c r="U16" s="4" t="b">
        <v>0</v>
      </c>
      <c r="V16" s="4" t="b">
        <v>0</v>
      </c>
      <c r="W16" s="4" t="b">
        <v>0</v>
      </c>
    </row>
    <row r="17" spans="1:24" ht="30.75" hidden="1" customHeight="1" x14ac:dyDescent="0.25">
      <c r="A17" s="58"/>
      <c r="B17" s="58"/>
      <c r="C17" s="58"/>
      <c r="D17" s="58"/>
      <c r="E17" s="10"/>
      <c r="F17" s="10"/>
      <c r="G17" s="10"/>
      <c r="H17" s="10"/>
      <c r="I17" s="10"/>
      <c r="J17" s="10"/>
      <c r="K17" s="10"/>
      <c r="L17" s="10"/>
      <c r="M17" s="10"/>
      <c r="N17" s="10"/>
      <c r="O17" s="10"/>
      <c r="P17" s="10"/>
      <c r="Q17" s="10"/>
      <c r="R17" s="10"/>
      <c r="S17" s="10"/>
      <c r="T17" s="4" t="str">
        <f>IF(T16=TRUE,"0","")</f>
        <v/>
      </c>
      <c r="U17" s="4" t="str">
        <f>IF(U16=TRUE,"1","0")</f>
        <v>0</v>
      </c>
      <c r="V17" s="4" t="str">
        <f>IF(V16=TRUE,"2","0")</f>
        <v>0</v>
      </c>
      <c r="W17" s="4" t="str">
        <f>IF(W16=TRUE,"3","0")</f>
        <v>0</v>
      </c>
      <c r="X17" t="str">
        <f>IF(W17="3",W17,IF(V17="2",V17,IF(U17="1",U17,"0")))</f>
        <v>0</v>
      </c>
    </row>
    <row r="18" spans="1:24" ht="106.5" customHeight="1" x14ac:dyDescent="0.25">
      <c r="A18" s="441" t="s">
        <v>88</v>
      </c>
      <c r="B18" s="441"/>
      <c r="C18" s="441"/>
      <c r="D18" s="94" t="s">
        <v>213</v>
      </c>
      <c r="E18" s="287" t="s">
        <v>90</v>
      </c>
      <c r="F18" s="287"/>
      <c r="G18" s="287"/>
      <c r="H18" s="287"/>
      <c r="I18" s="287"/>
      <c r="J18" s="287" t="s">
        <v>91</v>
      </c>
      <c r="K18" s="287"/>
      <c r="L18" s="287"/>
      <c r="M18" s="287"/>
      <c r="N18" s="287"/>
      <c r="O18" s="287" t="s">
        <v>92</v>
      </c>
      <c r="P18" s="287"/>
      <c r="Q18" s="287"/>
      <c r="R18" s="287"/>
      <c r="S18" s="287"/>
      <c r="T18" s="85" t="b">
        <v>0</v>
      </c>
      <c r="U18" s="4" t="b">
        <v>0</v>
      </c>
      <c r="V18" s="4" t="b">
        <v>0</v>
      </c>
      <c r="W18" s="4" t="b">
        <v>0</v>
      </c>
    </row>
    <row r="19" spans="1:24" ht="24" hidden="1" customHeight="1" x14ac:dyDescent="0.25">
      <c r="A19" s="58"/>
      <c r="B19" s="58"/>
      <c r="C19" s="58"/>
      <c r="D19" s="58"/>
      <c r="E19" s="10"/>
      <c r="F19" s="10"/>
      <c r="G19" s="10"/>
      <c r="H19" s="10"/>
      <c r="I19" s="10"/>
      <c r="J19" s="10"/>
      <c r="K19" s="10"/>
      <c r="L19" s="10"/>
      <c r="M19" s="10"/>
      <c r="N19" s="10"/>
      <c r="O19" s="10"/>
      <c r="P19" s="10"/>
      <c r="Q19" s="10"/>
      <c r="R19" s="10"/>
      <c r="S19" s="10"/>
      <c r="T19" s="4" t="str">
        <f>IF(T18=TRUE,"0","")</f>
        <v/>
      </c>
      <c r="U19" s="4" t="str">
        <f>IF(U18=TRUE,"1","0")</f>
        <v>0</v>
      </c>
      <c r="V19" s="4" t="str">
        <f>IF(V18=TRUE,"2","0")</f>
        <v>0</v>
      </c>
      <c r="W19" s="4" t="str">
        <f>IF(W18=TRUE,"3","0")</f>
        <v>0</v>
      </c>
      <c r="X19" t="str">
        <f>IF(W19="3",W19,IF(V19="2",V19,IF(U19="1",U19,"0")))</f>
        <v>0</v>
      </c>
    </row>
    <row r="20" spans="1:24" ht="96" customHeight="1" x14ac:dyDescent="0.25">
      <c r="A20" s="441" t="s">
        <v>93</v>
      </c>
      <c r="B20" s="441"/>
      <c r="C20" s="441"/>
      <c r="D20" s="94" t="s">
        <v>213</v>
      </c>
      <c r="E20" s="287" t="s">
        <v>89</v>
      </c>
      <c r="F20" s="287"/>
      <c r="G20" s="287"/>
      <c r="H20" s="287"/>
      <c r="I20" s="287"/>
      <c r="J20" s="287" t="s">
        <v>94</v>
      </c>
      <c r="K20" s="287"/>
      <c r="L20" s="287"/>
      <c r="M20" s="287"/>
      <c r="N20" s="287"/>
      <c r="O20" s="287" t="s">
        <v>95</v>
      </c>
      <c r="P20" s="287"/>
      <c r="Q20" s="287"/>
      <c r="R20" s="287"/>
      <c r="S20" s="287"/>
      <c r="T20" s="85" t="b">
        <v>0</v>
      </c>
      <c r="U20" s="4" t="b">
        <v>0</v>
      </c>
      <c r="V20" s="4" t="b">
        <v>0</v>
      </c>
      <c r="W20" s="4" t="b">
        <v>0</v>
      </c>
    </row>
    <row r="21" spans="1:24" ht="18.75" x14ac:dyDescent="0.3">
      <c r="A21" s="60" t="s">
        <v>97</v>
      </c>
      <c r="T21" s="4" t="str">
        <f>IF(T20=TRUE,"0","")</f>
        <v/>
      </c>
      <c r="U21" s="4" t="str">
        <f>IF(U20=TRUE,"1","0")</f>
        <v>0</v>
      </c>
      <c r="V21" s="4" t="str">
        <f>IF(V20=TRUE,"2","0")</f>
        <v>0</v>
      </c>
      <c r="W21" s="4" t="str">
        <f>IF(W20=TRUE,"3","0")</f>
        <v>0</v>
      </c>
      <c r="X21" t="str">
        <f>IF(W21="3",W21,IF(V21="2",V21,IF(U21="1",U21,"0")))</f>
        <v>0</v>
      </c>
    </row>
    <row r="22" spans="1:24" ht="12.75" customHeight="1" x14ac:dyDescent="0.25">
      <c r="A22" s="438" t="s">
        <v>98</v>
      </c>
      <c r="B22" s="438"/>
      <c r="C22" s="438"/>
      <c r="D22" s="438"/>
      <c r="E22" s="438"/>
      <c r="F22" s="438"/>
      <c r="G22" s="438"/>
      <c r="H22" s="438"/>
      <c r="I22" s="438"/>
      <c r="J22" s="438"/>
      <c r="K22" s="438"/>
      <c r="L22" s="438"/>
      <c r="M22" s="438"/>
      <c r="N22" s="438"/>
      <c r="O22" s="438"/>
      <c r="P22" s="438"/>
      <c r="Q22" s="438"/>
      <c r="R22" s="438"/>
      <c r="S22" s="438"/>
      <c r="T22" s="93"/>
    </row>
    <row r="23" spans="1:24" ht="143.25" customHeight="1" x14ac:dyDescent="0.25">
      <c r="A23" s="441" t="s">
        <v>99</v>
      </c>
      <c r="B23" s="441"/>
      <c r="C23" s="441"/>
      <c r="D23" s="94" t="s">
        <v>213</v>
      </c>
      <c r="E23" s="287" t="s">
        <v>100</v>
      </c>
      <c r="F23" s="287"/>
      <c r="G23" s="287"/>
      <c r="H23" s="287"/>
      <c r="I23" s="287"/>
      <c r="J23" s="287" t="s">
        <v>101</v>
      </c>
      <c r="K23" s="287"/>
      <c r="L23" s="287"/>
      <c r="M23" s="287"/>
      <c r="N23" s="287"/>
      <c r="O23" s="287" t="s">
        <v>102</v>
      </c>
      <c r="P23" s="287"/>
      <c r="Q23" s="287"/>
      <c r="R23" s="287"/>
      <c r="S23" s="287"/>
      <c r="T23" s="85" t="b">
        <v>0</v>
      </c>
      <c r="U23" s="4" t="b">
        <v>0</v>
      </c>
      <c r="V23" s="4" t="b">
        <v>0</v>
      </c>
      <c r="W23" s="4" t="b">
        <v>0</v>
      </c>
    </row>
    <row r="24" spans="1:24" ht="28.5" hidden="1" customHeight="1" x14ac:dyDescent="0.25">
      <c r="T24" s="4" t="str">
        <f>IF(T23=TRUE,"0","")</f>
        <v/>
      </c>
      <c r="U24" s="4" t="str">
        <f>IF(U23=TRUE,"1","0")</f>
        <v>0</v>
      </c>
      <c r="V24" s="4" t="str">
        <f>IF(V23=TRUE,"2","0")</f>
        <v>0</v>
      </c>
      <c r="W24" s="4" t="str">
        <f>IF(W23=TRUE,"3","0")</f>
        <v>0</v>
      </c>
      <c r="X24" t="str">
        <f>IF(W24="3",W24,IF(V24="2",V24,IF(U24="1",U24,"0")))</f>
        <v>0</v>
      </c>
    </row>
    <row r="25" spans="1:24" ht="117.75" customHeight="1" x14ac:dyDescent="0.25">
      <c r="A25" s="441" t="s">
        <v>103</v>
      </c>
      <c r="B25" s="441"/>
      <c r="C25" s="441"/>
      <c r="D25" s="94" t="s">
        <v>213</v>
      </c>
      <c r="E25" s="287" t="s">
        <v>104</v>
      </c>
      <c r="F25" s="287"/>
      <c r="G25" s="287"/>
      <c r="H25" s="287"/>
      <c r="I25" s="287"/>
      <c r="J25" s="287" t="s">
        <v>105</v>
      </c>
      <c r="K25" s="287"/>
      <c r="L25" s="287"/>
      <c r="M25" s="287"/>
      <c r="N25" s="287"/>
      <c r="O25" s="287" t="s">
        <v>106</v>
      </c>
      <c r="P25" s="287"/>
      <c r="Q25" s="287"/>
      <c r="R25" s="287"/>
      <c r="S25" s="287"/>
      <c r="T25" s="85" t="b">
        <v>0</v>
      </c>
      <c r="U25" s="4" t="b">
        <v>0</v>
      </c>
      <c r="V25" s="4" t="b">
        <v>0</v>
      </c>
      <c r="W25" s="4" t="b">
        <v>0</v>
      </c>
    </row>
    <row r="26" spans="1:24" ht="22.5" hidden="1" customHeight="1" x14ac:dyDescent="0.25">
      <c r="T26" s="4" t="str">
        <f>IF(T25=TRUE,"0","")</f>
        <v/>
      </c>
      <c r="U26" s="4" t="str">
        <f>IF(U25=TRUE,"1","0")</f>
        <v>0</v>
      </c>
      <c r="V26" s="4" t="str">
        <f>IF(V25=TRUE,"2","0")</f>
        <v>0</v>
      </c>
      <c r="W26" s="4" t="str">
        <f>IF(W25=TRUE,"3","0")</f>
        <v>0</v>
      </c>
      <c r="X26" t="str">
        <f>IF(W26="3",W26,IF(V26="2",V26,IF(U26="1",U26,"0")))</f>
        <v>0</v>
      </c>
    </row>
    <row r="27" spans="1:24" ht="98.25" customHeight="1" x14ac:dyDescent="0.25">
      <c r="A27" s="441" t="s">
        <v>110</v>
      </c>
      <c r="B27" s="441"/>
      <c r="C27" s="441"/>
      <c r="D27" s="94" t="s">
        <v>213</v>
      </c>
      <c r="E27" s="287" t="s">
        <v>107</v>
      </c>
      <c r="F27" s="287"/>
      <c r="G27" s="287"/>
      <c r="H27" s="287"/>
      <c r="I27" s="287"/>
      <c r="J27" s="287" t="s">
        <v>108</v>
      </c>
      <c r="K27" s="287"/>
      <c r="L27" s="287"/>
      <c r="M27" s="287"/>
      <c r="N27" s="287"/>
      <c r="O27" s="287" t="s">
        <v>109</v>
      </c>
      <c r="P27" s="287"/>
      <c r="Q27" s="287"/>
      <c r="R27" s="287"/>
      <c r="S27" s="287"/>
      <c r="T27" s="85" t="b">
        <v>0</v>
      </c>
      <c r="U27" s="4" t="b">
        <v>0</v>
      </c>
      <c r="V27" s="4" t="b">
        <v>0</v>
      </c>
      <c r="W27" s="4" t="b">
        <v>0</v>
      </c>
    </row>
    <row r="28" spans="1:24" ht="25.5" hidden="1" customHeight="1" x14ac:dyDescent="0.25">
      <c r="T28" s="4" t="str">
        <f>IF(T27=TRUE,"0","")</f>
        <v/>
      </c>
      <c r="U28" s="4" t="str">
        <f>IF(U27=TRUE,"1","0")</f>
        <v>0</v>
      </c>
      <c r="V28" s="4" t="str">
        <f>IF(V27=TRUE,"2","0")</f>
        <v>0</v>
      </c>
      <c r="W28" s="4" t="str">
        <f>IF(W27=TRUE,"3","0")</f>
        <v>0</v>
      </c>
      <c r="X28" t="str">
        <f>IF(W28="3",W28,IF(V28="2",V28,IF(U28="1",U28,"0")))</f>
        <v>0</v>
      </c>
    </row>
    <row r="29" spans="1:24" ht="73.5" customHeight="1" x14ac:dyDescent="0.25">
      <c r="A29" s="443" t="s">
        <v>111</v>
      </c>
      <c r="B29" s="444"/>
      <c r="C29" s="445"/>
      <c r="D29" s="80"/>
      <c r="E29" s="287" t="s">
        <v>112</v>
      </c>
      <c r="F29" s="287"/>
      <c r="G29" s="287"/>
      <c r="H29" s="287"/>
      <c r="I29" s="287"/>
      <c r="J29" s="287" t="s">
        <v>113</v>
      </c>
      <c r="K29" s="287"/>
      <c r="L29" s="287"/>
      <c r="M29" s="287"/>
      <c r="N29" s="287"/>
      <c r="O29" s="287" t="s">
        <v>114</v>
      </c>
      <c r="P29" s="287"/>
      <c r="Q29" s="287"/>
      <c r="R29" s="287"/>
      <c r="S29" s="287"/>
      <c r="T29" s="85" t="b">
        <v>0</v>
      </c>
      <c r="U29" s="4" t="b">
        <v>0</v>
      </c>
      <c r="V29" s="4" t="b">
        <v>0</v>
      </c>
      <c r="W29" s="4" t="b">
        <v>0</v>
      </c>
    </row>
    <row r="30" spans="1:24" ht="29.25" hidden="1" customHeight="1" x14ac:dyDescent="0.25">
      <c r="A30" s="446"/>
      <c r="B30" s="447"/>
      <c r="C30" s="448"/>
      <c r="D30" s="82"/>
      <c r="E30" s="57"/>
      <c r="F30" s="57"/>
      <c r="G30" s="57"/>
      <c r="H30" s="57"/>
      <c r="I30" s="57"/>
      <c r="J30" s="57"/>
      <c r="K30" s="57"/>
      <c r="L30" s="57"/>
      <c r="M30" s="57"/>
      <c r="N30" s="57"/>
      <c r="O30" s="57"/>
      <c r="P30" s="57"/>
      <c r="Q30" s="57"/>
      <c r="R30" s="57"/>
      <c r="S30" s="57"/>
      <c r="T30" s="4" t="str">
        <f>IF(T29=TRUE,"0","")</f>
        <v/>
      </c>
      <c r="U30" s="4" t="str">
        <f>IF(U29=TRUE,"1","0")</f>
        <v>0</v>
      </c>
      <c r="V30" s="4" t="str">
        <f>IF(V29=TRUE,"2","0")</f>
        <v>0</v>
      </c>
      <c r="W30" s="4" t="str">
        <f>IF(W29=TRUE,"3","0")</f>
        <v>0</v>
      </c>
      <c r="X30" t="str">
        <f>IF(W30="3",W30,IF(V30="2",V30,IF(U30="1",U30,"0")))</f>
        <v>0</v>
      </c>
    </row>
    <row r="31" spans="1:24" ht="63.75" customHeight="1" x14ac:dyDescent="0.25">
      <c r="A31" s="449"/>
      <c r="B31" s="450"/>
      <c r="C31" s="451"/>
      <c r="D31" s="94" t="s">
        <v>213</v>
      </c>
      <c r="E31" s="287" t="s">
        <v>115</v>
      </c>
      <c r="F31" s="287"/>
      <c r="G31" s="287"/>
      <c r="H31" s="287"/>
      <c r="I31" s="287"/>
      <c r="J31" s="287" t="s">
        <v>116</v>
      </c>
      <c r="K31" s="287"/>
      <c r="L31" s="287"/>
      <c r="M31" s="287"/>
      <c r="N31" s="287"/>
      <c r="O31" s="287" t="s">
        <v>117</v>
      </c>
      <c r="P31" s="287"/>
      <c r="Q31" s="287"/>
      <c r="R31" s="287"/>
      <c r="S31" s="287"/>
      <c r="T31" s="90" t="b">
        <v>0</v>
      </c>
      <c r="U31" s="4" t="b">
        <v>0</v>
      </c>
      <c r="V31" s="4" t="b">
        <v>0</v>
      </c>
      <c r="W31" s="4" t="b">
        <v>0</v>
      </c>
    </row>
    <row r="32" spans="1:24" ht="26.25" hidden="1" customHeight="1" x14ac:dyDescent="0.25">
      <c r="T32" s="4" t="str">
        <f>IF(T31=TRUE,"0","")</f>
        <v/>
      </c>
      <c r="U32" s="4" t="str">
        <f>IF(U31=TRUE,"1","0")</f>
        <v>0</v>
      </c>
      <c r="V32" s="4" t="str">
        <f>IF(V31=TRUE,"2","0")</f>
        <v>0</v>
      </c>
      <c r="W32" s="4" t="str">
        <f>IF(W31=TRUE,"3","0")</f>
        <v>0</v>
      </c>
      <c r="X32" t="str">
        <f>IF(W32="3",W32,IF(V32="2",V32,IF(U32="1",U32,"0")))</f>
        <v>0</v>
      </c>
    </row>
    <row r="33" spans="1:24" ht="109.5" customHeight="1" x14ac:dyDescent="0.25">
      <c r="A33" s="441" t="s">
        <v>118</v>
      </c>
      <c r="B33" s="441"/>
      <c r="C33" s="441"/>
      <c r="D33" s="94" t="s">
        <v>213</v>
      </c>
      <c r="E33" s="287" t="s">
        <v>119</v>
      </c>
      <c r="F33" s="287"/>
      <c r="G33" s="287"/>
      <c r="H33" s="287"/>
      <c r="I33" s="287"/>
      <c r="J33" s="287" t="s">
        <v>120</v>
      </c>
      <c r="K33" s="287"/>
      <c r="L33" s="287"/>
      <c r="M33" s="287"/>
      <c r="N33" s="287"/>
      <c r="O33" s="287" t="s">
        <v>121</v>
      </c>
      <c r="P33" s="287"/>
      <c r="Q33" s="287"/>
      <c r="R33" s="287"/>
      <c r="S33" s="287"/>
      <c r="T33" s="90" t="b">
        <v>0</v>
      </c>
      <c r="U33" s="4" t="b">
        <v>0</v>
      </c>
      <c r="V33" s="4" t="b">
        <v>0</v>
      </c>
      <c r="W33" s="4" t="b">
        <v>0</v>
      </c>
    </row>
    <row r="34" spans="1:24" ht="24.75" hidden="1" customHeight="1" x14ac:dyDescent="0.25">
      <c r="T34" s="4" t="str">
        <f>IF(T33=TRUE,"0","")</f>
        <v/>
      </c>
      <c r="U34" s="4" t="str">
        <f>IF(U33=TRUE,"1","0")</f>
        <v>0</v>
      </c>
      <c r="V34" s="4" t="str">
        <f>IF(V33=TRUE,"2","0")</f>
        <v>0</v>
      </c>
      <c r="W34" s="4" t="str">
        <f>IF(W33=TRUE,"3","0")</f>
        <v>0</v>
      </c>
      <c r="X34" t="str">
        <f>IF(W34="3",W34,IF(V34="2",V34,IF(U34="1",U34,"0")))</f>
        <v>0</v>
      </c>
    </row>
    <row r="35" spans="1:24" ht="85.5" customHeight="1" x14ac:dyDescent="0.25">
      <c r="A35" s="443" t="s">
        <v>128</v>
      </c>
      <c r="B35" s="444"/>
      <c r="C35" s="444"/>
      <c r="D35" s="94" t="s">
        <v>213</v>
      </c>
      <c r="E35" s="287" t="s">
        <v>122</v>
      </c>
      <c r="F35" s="287"/>
      <c r="G35" s="287"/>
      <c r="H35" s="287"/>
      <c r="I35" s="287"/>
      <c r="J35" s="287" t="s">
        <v>123</v>
      </c>
      <c r="K35" s="287"/>
      <c r="L35" s="287"/>
      <c r="M35" s="287"/>
      <c r="N35" s="287"/>
      <c r="O35" s="287" t="s">
        <v>124</v>
      </c>
      <c r="P35" s="287"/>
      <c r="Q35" s="287"/>
      <c r="R35" s="287"/>
      <c r="S35" s="287"/>
      <c r="T35" s="90" t="b">
        <v>0</v>
      </c>
      <c r="U35" s="4" t="b">
        <v>0</v>
      </c>
      <c r="V35" s="4" t="b">
        <v>0</v>
      </c>
      <c r="W35" s="4" t="b">
        <v>0</v>
      </c>
    </row>
    <row r="36" spans="1:24" ht="24.75" hidden="1" customHeight="1" x14ac:dyDescent="0.25">
      <c r="A36" s="446"/>
      <c r="B36" s="447"/>
      <c r="C36" s="447"/>
      <c r="D36" s="81"/>
      <c r="T36" s="4" t="str">
        <f>IF(T35=TRUE,"0","")</f>
        <v/>
      </c>
      <c r="U36" s="4" t="str">
        <f>IF(U35=TRUE,"1","0")</f>
        <v>0</v>
      </c>
      <c r="V36" s="4" t="str">
        <f>IF(V35=TRUE,"2","0")</f>
        <v>0</v>
      </c>
      <c r="W36" s="4" t="str">
        <f>IF(W35=TRUE,"3","0")</f>
        <v>0</v>
      </c>
      <c r="X36" t="str">
        <f>IF(W36="3",W36,IF(V36="2",V36,IF(U36="1",U36,"0")))</f>
        <v>0</v>
      </c>
    </row>
    <row r="37" spans="1:24" ht="81.75" customHeight="1" x14ac:dyDescent="0.25">
      <c r="A37" s="449"/>
      <c r="B37" s="450"/>
      <c r="C37" s="450"/>
      <c r="D37" s="94" t="s">
        <v>213</v>
      </c>
      <c r="E37" s="287" t="s">
        <v>125</v>
      </c>
      <c r="F37" s="287"/>
      <c r="G37" s="287"/>
      <c r="H37" s="287"/>
      <c r="I37" s="287"/>
      <c r="J37" s="287" t="s">
        <v>126</v>
      </c>
      <c r="K37" s="287"/>
      <c r="L37" s="287"/>
      <c r="M37" s="287"/>
      <c r="N37" s="287"/>
      <c r="O37" s="287" t="s">
        <v>127</v>
      </c>
      <c r="P37" s="287"/>
      <c r="Q37" s="287"/>
      <c r="R37" s="287"/>
      <c r="S37" s="287"/>
      <c r="T37" s="90" t="b">
        <v>0</v>
      </c>
      <c r="U37" s="4" t="b">
        <v>0</v>
      </c>
      <c r="V37" s="4" t="b">
        <v>0</v>
      </c>
      <c r="W37" s="4" t="b">
        <v>0</v>
      </c>
    </row>
    <row r="38" spans="1:24" ht="28.5" hidden="1" customHeight="1" x14ac:dyDescent="0.25">
      <c r="T38" s="4" t="str">
        <f>IF(T37=TRUE,"0","")</f>
        <v/>
      </c>
      <c r="U38" s="4" t="str">
        <f>IF(U37=TRUE,"1","0")</f>
        <v>0</v>
      </c>
      <c r="V38" s="4" t="str">
        <f>IF(V37=TRUE,"2","0")</f>
        <v>0</v>
      </c>
      <c r="W38" s="4" t="str">
        <f>IF(W37=TRUE,"3","0")</f>
        <v>0</v>
      </c>
      <c r="X38" t="str">
        <f>IF(W38="3",W38,IF(V38="2",V38,IF(U38="1",U38,"0")))</f>
        <v>0</v>
      </c>
    </row>
    <row r="39" spans="1:24" ht="79.5" customHeight="1" x14ac:dyDescent="0.25">
      <c r="A39" s="443" t="s">
        <v>129</v>
      </c>
      <c r="B39" s="444"/>
      <c r="C39" s="445"/>
      <c r="D39" s="80"/>
      <c r="E39" s="452" t="s">
        <v>130</v>
      </c>
      <c r="F39" s="287"/>
      <c r="G39" s="287"/>
      <c r="H39" s="287"/>
      <c r="I39" s="287"/>
      <c r="J39" s="287" t="s">
        <v>131</v>
      </c>
      <c r="K39" s="287"/>
      <c r="L39" s="287"/>
      <c r="M39" s="287"/>
      <c r="N39" s="287"/>
      <c r="O39" s="287" t="s">
        <v>132</v>
      </c>
      <c r="P39" s="287"/>
      <c r="Q39" s="287"/>
      <c r="R39" s="287"/>
      <c r="S39" s="287"/>
      <c r="T39" s="90" t="b">
        <v>0</v>
      </c>
      <c r="U39" s="4" t="b">
        <v>0</v>
      </c>
      <c r="V39" s="4" t="b">
        <v>0</v>
      </c>
      <c r="W39" s="4" t="b">
        <v>0</v>
      </c>
    </row>
    <row r="40" spans="1:24" ht="25.5" hidden="1" customHeight="1" x14ac:dyDescent="0.25">
      <c r="A40" s="446"/>
      <c r="B40" s="447"/>
      <c r="C40" s="448"/>
      <c r="D40" s="81"/>
      <c r="T40" s="4" t="str">
        <f>IF(T39=TRUE,"0","")</f>
        <v/>
      </c>
      <c r="U40" s="4" t="str">
        <f>IF(U39=TRUE,"1","0")</f>
        <v>0</v>
      </c>
      <c r="V40" s="4" t="str">
        <f>IF(V39=TRUE,"2","0")</f>
        <v>0</v>
      </c>
      <c r="W40" s="4" t="str">
        <f>IF(W39=TRUE,"3","0")</f>
        <v>0</v>
      </c>
      <c r="X40" t="str">
        <f>IF(W40="3",W40,IF(V40="2",V40,IF(U40="1",U40,"0")))</f>
        <v>0</v>
      </c>
    </row>
    <row r="41" spans="1:24" ht="75.75" customHeight="1" x14ac:dyDescent="0.25">
      <c r="A41" s="449"/>
      <c r="B41" s="450"/>
      <c r="C41" s="451"/>
      <c r="D41" s="94" t="s">
        <v>213</v>
      </c>
      <c r="E41" s="452" t="s">
        <v>133</v>
      </c>
      <c r="F41" s="287"/>
      <c r="G41" s="287"/>
      <c r="H41" s="287"/>
      <c r="I41" s="287"/>
      <c r="J41" s="287" t="s">
        <v>134</v>
      </c>
      <c r="K41" s="287"/>
      <c r="L41" s="287"/>
      <c r="M41" s="287"/>
      <c r="N41" s="287"/>
      <c r="O41" s="287" t="s">
        <v>135</v>
      </c>
      <c r="P41" s="287"/>
      <c r="Q41" s="287"/>
      <c r="R41" s="287"/>
      <c r="S41" s="287"/>
      <c r="T41" s="90" t="b">
        <v>0</v>
      </c>
      <c r="U41" s="4" t="b">
        <v>0</v>
      </c>
      <c r="V41" s="4" t="b">
        <v>0</v>
      </c>
      <c r="W41" s="4" t="b">
        <v>0</v>
      </c>
    </row>
    <row r="42" spans="1:24" ht="19.5" hidden="1" customHeight="1" x14ac:dyDescent="0.25">
      <c r="T42" s="4" t="str">
        <f>IF(T41=TRUE,"0","")</f>
        <v/>
      </c>
      <c r="U42" s="4" t="str">
        <f>IF(U41=TRUE,"1","0")</f>
        <v>0</v>
      </c>
      <c r="V42" s="4" t="str">
        <f>IF(V41=TRUE,"2","0")</f>
        <v>0</v>
      </c>
      <c r="W42" s="4" t="str">
        <f>IF(W41=TRUE,"3","0")</f>
        <v>0</v>
      </c>
      <c r="X42" t="str">
        <f>IF(W42="3",W42,IF(V42="2",V42,IF(U42="1",U42,"0")))</f>
        <v>0</v>
      </c>
    </row>
    <row r="43" spans="1:24" ht="18.75" x14ac:dyDescent="0.3">
      <c r="A43" s="60" t="s">
        <v>136</v>
      </c>
    </row>
    <row r="44" spans="1:24" ht="32.25" customHeight="1" x14ac:dyDescent="0.25">
      <c r="A44" s="453" t="s">
        <v>137</v>
      </c>
      <c r="B44" s="453"/>
      <c r="C44" s="453"/>
      <c r="D44" s="453"/>
      <c r="E44" s="453"/>
      <c r="F44" s="453"/>
      <c r="G44" s="453"/>
      <c r="H44" s="453"/>
      <c r="I44" s="453"/>
      <c r="J44" s="453"/>
      <c r="K44" s="453"/>
      <c r="L44" s="453"/>
      <c r="M44" s="453"/>
      <c r="N44" s="453"/>
      <c r="O44" s="453"/>
      <c r="P44" s="453"/>
      <c r="Q44" s="453"/>
      <c r="R44" s="453"/>
      <c r="S44" s="453"/>
      <c r="T44" s="83"/>
    </row>
    <row r="45" spans="1:24" ht="77.25" customHeight="1" x14ac:dyDescent="0.25">
      <c r="A45" s="441" t="s">
        <v>138</v>
      </c>
      <c r="B45" s="441"/>
      <c r="C45" s="441"/>
      <c r="D45" s="94" t="s">
        <v>213</v>
      </c>
      <c r="E45" s="287" t="s">
        <v>139</v>
      </c>
      <c r="F45" s="287"/>
      <c r="G45" s="287"/>
      <c r="H45" s="287"/>
      <c r="I45" s="287"/>
      <c r="J45" s="287" t="s">
        <v>140</v>
      </c>
      <c r="K45" s="287"/>
      <c r="L45" s="287"/>
      <c r="M45" s="287"/>
      <c r="N45" s="287"/>
      <c r="O45" s="287" t="s">
        <v>141</v>
      </c>
      <c r="P45" s="287"/>
      <c r="Q45" s="287"/>
      <c r="R45" s="287"/>
      <c r="S45" s="287"/>
      <c r="T45" s="90" t="b">
        <v>0</v>
      </c>
      <c r="U45" s="4" t="b">
        <v>0</v>
      </c>
      <c r="V45" s="4" t="b">
        <v>0</v>
      </c>
      <c r="W45" s="4" t="b">
        <v>0</v>
      </c>
    </row>
    <row r="46" spans="1:24" ht="27" hidden="1" customHeight="1" x14ac:dyDescent="0.25">
      <c r="T46" s="4" t="str">
        <f>IF(T45=TRUE,"0","")</f>
        <v/>
      </c>
      <c r="U46" s="4" t="str">
        <f>IF(U45=TRUE,"1","0")</f>
        <v>0</v>
      </c>
      <c r="V46" s="4" t="str">
        <f>IF(V45=TRUE,"2","0")</f>
        <v>0</v>
      </c>
      <c r="W46" s="4" t="str">
        <f>IF(W45=TRUE,"3","0")</f>
        <v>0</v>
      </c>
      <c r="X46" t="str">
        <f>IF(W46="3",W46,IF(V46="2",V46,IF(U46="1",U46,"0")))</f>
        <v>0</v>
      </c>
    </row>
    <row r="47" spans="1:24" ht="90" customHeight="1" x14ac:dyDescent="0.25">
      <c r="A47" s="441" t="s">
        <v>142</v>
      </c>
      <c r="B47" s="441"/>
      <c r="C47" s="441"/>
      <c r="D47" s="94" t="s">
        <v>213</v>
      </c>
      <c r="E47" s="287" t="s">
        <v>143</v>
      </c>
      <c r="F47" s="287"/>
      <c r="G47" s="287"/>
      <c r="H47" s="287"/>
      <c r="I47" s="287"/>
      <c r="J47" s="287" t="s">
        <v>144</v>
      </c>
      <c r="K47" s="287"/>
      <c r="L47" s="287"/>
      <c r="M47" s="287"/>
      <c r="N47" s="287"/>
      <c r="O47" s="287" t="s">
        <v>145</v>
      </c>
      <c r="P47" s="287"/>
      <c r="Q47" s="287"/>
      <c r="R47" s="287"/>
      <c r="S47" s="287"/>
      <c r="T47" s="90" t="b">
        <v>0</v>
      </c>
      <c r="U47" s="4" t="b">
        <v>0</v>
      </c>
      <c r="V47" s="4" t="b">
        <v>0</v>
      </c>
      <c r="W47" s="4" t="b">
        <v>0</v>
      </c>
    </row>
    <row r="48" spans="1:24" ht="26.25" hidden="1" customHeight="1" x14ac:dyDescent="0.25">
      <c r="T48" s="4" t="str">
        <f>IF(T47=TRUE,"0","")</f>
        <v/>
      </c>
      <c r="U48" s="4" t="str">
        <f>IF(U47=TRUE,"1","0")</f>
        <v>0</v>
      </c>
      <c r="V48" s="4" t="str">
        <f>IF(V47=TRUE,"2","0")</f>
        <v>0</v>
      </c>
      <c r="W48" s="4" t="str">
        <f>IF(W47=TRUE,"3","0")</f>
        <v>0</v>
      </c>
      <c r="X48" t="str">
        <f>IF(W48="3",W48,IF(V48="2",V48,IF(U48="1",U48,"0")))</f>
        <v>0</v>
      </c>
    </row>
    <row r="49" spans="1:24" ht="107.25" customHeight="1" x14ac:dyDescent="0.25">
      <c r="A49" s="441" t="s">
        <v>146</v>
      </c>
      <c r="B49" s="441"/>
      <c r="C49" s="441"/>
      <c r="D49" s="94" t="s">
        <v>213</v>
      </c>
      <c r="E49" s="287" t="s">
        <v>147</v>
      </c>
      <c r="F49" s="287"/>
      <c r="G49" s="287"/>
      <c r="H49" s="287"/>
      <c r="I49" s="287"/>
      <c r="J49" s="287" t="s">
        <v>148</v>
      </c>
      <c r="K49" s="287"/>
      <c r="L49" s="287"/>
      <c r="M49" s="287"/>
      <c r="N49" s="287"/>
      <c r="O49" s="287" t="s">
        <v>149</v>
      </c>
      <c r="P49" s="287"/>
      <c r="Q49" s="287"/>
      <c r="R49" s="287"/>
      <c r="S49" s="287"/>
      <c r="T49" s="90" t="b">
        <v>0</v>
      </c>
      <c r="U49" s="4" t="b">
        <v>0</v>
      </c>
      <c r="V49" s="4" t="b">
        <v>0</v>
      </c>
      <c r="W49" s="4" t="b">
        <v>0</v>
      </c>
    </row>
    <row r="50" spans="1:24" ht="23.25" hidden="1" customHeight="1" x14ac:dyDescent="0.25">
      <c r="T50" s="4" t="str">
        <f>IF(T49=TRUE,"0","")</f>
        <v/>
      </c>
      <c r="U50" s="4" t="str">
        <f>IF(U49=TRUE,"1","0")</f>
        <v>0</v>
      </c>
      <c r="V50" s="4" t="str">
        <f>IF(V49=TRUE,"2","0")</f>
        <v>0</v>
      </c>
      <c r="W50" s="4" t="str">
        <f>IF(W49=TRUE,"3","0")</f>
        <v>0</v>
      </c>
      <c r="X50" t="str">
        <f>IF(W50="3",W50,IF(V50="2",V50,IF(U50="1",U50,"0")))</f>
        <v>0</v>
      </c>
    </row>
    <row r="51" spans="1:24" ht="109.5" customHeight="1" x14ac:dyDescent="0.25">
      <c r="A51" s="441" t="s">
        <v>150</v>
      </c>
      <c r="B51" s="441"/>
      <c r="C51" s="441"/>
      <c r="D51" s="94" t="s">
        <v>213</v>
      </c>
      <c r="E51" s="287" t="s">
        <v>151</v>
      </c>
      <c r="F51" s="287"/>
      <c r="G51" s="287"/>
      <c r="H51" s="287"/>
      <c r="I51" s="287"/>
      <c r="J51" s="287" t="s">
        <v>152</v>
      </c>
      <c r="K51" s="287"/>
      <c r="L51" s="287"/>
      <c r="M51" s="287"/>
      <c r="N51" s="287"/>
      <c r="O51" s="287" t="s">
        <v>153</v>
      </c>
      <c r="P51" s="287"/>
      <c r="Q51" s="287"/>
      <c r="R51" s="287"/>
      <c r="S51" s="287"/>
      <c r="T51" s="90" t="b">
        <v>0</v>
      </c>
      <c r="U51" s="4" t="b">
        <v>0</v>
      </c>
      <c r="V51" s="4" t="b">
        <v>0</v>
      </c>
      <c r="W51" s="4" t="b">
        <v>0</v>
      </c>
    </row>
    <row r="52" spans="1:24" ht="27" hidden="1" customHeight="1" x14ac:dyDescent="0.25">
      <c r="T52" s="4" t="str">
        <f>IF(T51=TRUE,"0","")</f>
        <v/>
      </c>
      <c r="U52" s="4" t="str">
        <f>IF(U51=TRUE,"1","0")</f>
        <v>0</v>
      </c>
      <c r="V52" s="4" t="str">
        <f>IF(V51=TRUE,"2","0")</f>
        <v>0</v>
      </c>
      <c r="W52" s="4" t="str">
        <f>IF(W51=TRUE,"3","0")</f>
        <v>0</v>
      </c>
      <c r="X52" t="str">
        <f>IF(W52="3",W52,IF(V52="2",V52,IF(U52="1",U52,"0")))</f>
        <v>0</v>
      </c>
    </row>
    <row r="53" spans="1:24" ht="105" customHeight="1" x14ac:dyDescent="0.25">
      <c r="A53" s="441" t="s">
        <v>154</v>
      </c>
      <c r="B53" s="441"/>
      <c r="C53" s="441"/>
      <c r="D53" s="94" t="s">
        <v>213</v>
      </c>
      <c r="E53" s="287" t="s">
        <v>155</v>
      </c>
      <c r="F53" s="287"/>
      <c r="G53" s="287"/>
      <c r="H53" s="287"/>
      <c r="I53" s="287"/>
      <c r="J53" s="287" t="s">
        <v>156</v>
      </c>
      <c r="K53" s="287"/>
      <c r="L53" s="287"/>
      <c r="M53" s="287"/>
      <c r="N53" s="287"/>
      <c r="O53" s="287" t="s">
        <v>157</v>
      </c>
      <c r="P53" s="287"/>
      <c r="Q53" s="287"/>
      <c r="R53" s="287"/>
      <c r="S53" s="287"/>
      <c r="T53" s="90" t="b">
        <v>0</v>
      </c>
      <c r="U53" s="4" t="b">
        <v>0</v>
      </c>
      <c r="V53" s="4" t="b">
        <v>0</v>
      </c>
      <c r="W53" s="4" t="b">
        <v>0</v>
      </c>
    </row>
    <row r="54" spans="1:24" ht="23.25" hidden="1" customHeight="1" x14ac:dyDescent="0.25">
      <c r="T54" s="4" t="str">
        <f>IF(T53=TRUE,"0","")</f>
        <v/>
      </c>
      <c r="U54" s="4" t="str">
        <f>IF(U53=TRUE,"1","0")</f>
        <v>0</v>
      </c>
      <c r="V54" s="4" t="str">
        <f>IF(V53=TRUE,"2","0")</f>
        <v>0</v>
      </c>
      <c r="W54" s="4" t="str">
        <f>IF(W53=TRUE,"3","0")</f>
        <v>0</v>
      </c>
      <c r="X54" t="str">
        <f>IF(W54="3",W54,IF(V54="2",V54,IF(U54="1",U54,"0")))</f>
        <v>0</v>
      </c>
    </row>
    <row r="55" spans="1:24" ht="24.75" customHeight="1" x14ac:dyDescent="0.3">
      <c r="A55" s="60" t="s">
        <v>158</v>
      </c>
    </row>
    <row r="56" spans="1:24" x14ac:dyDescent="0.25">
      <c r="A56" s="442" t="s">
        <v>159</v>
      </c>
      <c r="B56" s="442"/>
      <c r="C56" s="442"/>
      <c r="D56" s="442"/>
      <c r="E56" s="442"/>
      <c r="F56" s="442"/>
      <c r="G56" s="442"/>
      <c r="H56" s="442"/>
      <c r="I56" s="442"/>
      <c r="J56" s="442"/>
      <c r="K56" s="442"/>
      <c r="L56" s="442"/>
      <c r="M56" s="442"/>
      <c r="N56" s="442"/>
      <c r="O56" s="442"/>
      <c r="P56" s="442"/>
      <c r="Q56" s="442"/>
      <c r="R56" s="442"/>
      <c r="S56" s="442"/>
      <c r="T56" s="84"/>
    </row>
    <row r="57" spans="1:24" ht="96.75" customHeight="1" x14ac:dyDescent="0.25">
      <c r="A57" s="441" t="s">
        <v>160</v>
      </c>
      <c r="B57" s="441"/>
      <c r="C57" s="441"/>
      <c r="D57" s="94" t="s">
        <v>213</v>
      </c>
      <c r="E57" s="287" t="s">
        <v>161</v>
      </c>
      <c r="F57" s="287"/>
      <c r="G57" s="287"/>
      <c r="H57" s="287"/>
      <c r="I57" s="287"/>
      <c r="J57" s="287" t="s">
        <v>162</v>
      </c>
      <c r="K57" s="287"/>
      <c r="L57" s="287"/>
      <c r="M57" s="287"/>
      <c r="N57" s="287"/>
      <c r="O57" s="287" t="s">
        <v>163</v>
      </c>
      <c r="P57" s="287"/>
      <c r="Q57" s="287"/>
      <c r="R57" s="287"/>
      <c r="S57" s="287"/>
      <c r="T57" s="90" t="b">
        <v>0</v>
      </c>
      <c r="U57" s="4" t="b">
        <v>0</v>
      </c>
      <c r="V57" s="4" t="b">
        <v>0</v>
      </c>
      <c r="W57" s="4" t="b">
        <v>0</v>
      </c>
    </row>
    <row r="58" spans="1:24" ht="23.25" hidden="1" customHeight="1" x14ac:dyDescent="0.25">
      <c r="T58" s="4" t="str">
        <f>IF(T57=TRUE,"0","")</f>
        <v/>
      </c>
      <c r="U58" s="4" t="str">
        <f>IF(U57=TRUE,"1","0")</f>
        <v>0</v>
      </c>
      <c r="V58" s="4" t="str">
        <f>IF(V57=TRUE,"2","0")</f>
        <v>0</v>
      </c>
      <c r="W58" s="4" t="str">
        <f>IF(W57=TRUE,"3","0")</f>
        <v>0</v>
      </c>
      <c r="X58" t="str">
        <f>IF(W58="3",W58,IF(V58="2",V58,IF(U58="1",U58,"0")))</f>
        <v>0</v>
      </c>
    </row>
    <row r="59" spans="1:24" ht="88.5" customHeight="1" x14ac:dyDescent="0.25">
      <c r="A59" s="441" t="s">
        <v>164</v>
      </c>
      <c r="B59" s="441"/>
      <c r="C59" s="441"/>
      <c r="D59" s="94" t="s">
        <v>213</v>
      </c>
      <c r="E59" s="287" t="s">
        <v>165</v>
      </c>
      <c r="F59" s="287"/>
      <c r="G59" s="287"/>
      <c r="H59" s="287"/>
      <c r="I59" s="287"/>
      <c r="J59" s="287" t="s">
        <v>166</v>
      </c>
      <c r="K59" s="287"/>
      <c r="L59" s="287"/>
      <c r="M59" s="287"/>
      <c r="N59" s="287"/>
      <c r="O59" s="287" t="s">
        <v>167</v>
      </c>
      <c r="P59" s="287"/>
      <c r="Q59" s="287"/>
      <c r="R59" s="287"/>
      <c r="S59" s="287"/>
      <c r="T59" s="90" t="b">
        <v>0</v>
      </c>
      <c r="U59" s="4" t="b">
        <v>0</v>
      </c>
      <c r="V59" s="4" t="b">
        <v>0</v>
      </c>
      <c r="W59" s="4" t="b">
        <v>0</v>
      </c>
    </row>
    <row r="60" spans="1:24" ht="26.25" hidden="1" customHeight="1" x14ac:dyDescent="0.25">
      <c r="T60" s="4" t="str">
        <f>IF(T59=TRUE,"0","")</f>
        <v/>
      </c>
      <c r="U60" s="4" t="str">
        <f>IF(U59=TRUE,"1","0")</f>
        <v>0</v>
      </c>
      <c r="V60" s="4" t="str">
        <f>IF(V59=TRUE,"2","0")</f>
        <v>0</v>
      </c>
      <c r="W60" s="4" t="str">
        <f>IF(W59=TRUE,"3","0")</f>
        <v>0</v>
      </c>
      <c r="X60" t="str">
        <f>IF(W60="3",W60,IF(V60="2",V60,IF(U60="1",U60,"0")))</f>
        <v>0</v>
      </c>
    </row>
    <row r="61" spans="1:24" ht="93.75" customHeight="1" x14ac:dyDescent="0.25">
      <c r="A61" s="441" t="s">
        <v>168</v>
      </c>
      <c r="B61" s="441"/>
      <c r="C61" s="441"/>
      <c r="D61" s="94" t="s">
        <v>213</v>
      </c>
      <c r="E61" s="287" t="s">
        <v>169</v>
      </c>
      <c r="F61" s="287"/>
      <c r="G61" s="287"/>
      <c r="H61" s="287"/>
      <c r="I61" s="287"/>
      <c r="J61" s="287" t="s">
        <v>170</v>
      </c>
      <c r="K61" s="287"/>
      <c r="L61" s="287"/>
      <c r="M61" s="287"/>
      <c r="N61" s="287"/>
      <c r="O61" s="287" t="s">
        <v>171</v>
      </c>
      <c r="P61" s="287"/>
      <c r="Q61" s="287"/>
      <c r="R61" s="287"/>
      <c r="S61" s="287"/>
      <c r="T61" s="90" t="b">
        <v>0</v>
      </c>
      <c r="U61" s="4" t="b">
        <v>0</v>
      </c>
      <c r="V61" s="4" t="b">
        <v>0</v>
      </c>
      <c r="W61" s="4" t="b">
        <v>0</v>
      </c>
    </row>
    <row r="62" spans="1:24" ht="22.5" hidden="1" customHeight="1" x14ac:dyDescent="0.25">
      <c r="T62" s="4" t="str">
        <f>IF(T61=TRUE,"0","")</f>
        <v/>
      </c>
      <c r="U62" s="4" t="str">
        <f>IF(U61=TRUE,"1","0")</f>
        <v>0</v>
      </c>
      <c r="V62" s="4" t="str">
        <f>IF(V61=TRUE,"2","0")</f>
        <v>0</v>
      </c>
      <c r="W62" s="4" t="str">
        <f>IF(W61=TRUE,"3","0")</f>
        <v>0</v>
      </c>
      <c r="X62" t="str">
        <f>IF(W62="3",W62,IF(V62="2",V62,IF(U62="1",U62,"0")))</f>
        <v>0</v>
      </c>
    </row>
    <row r="63" spans="1:24" ht="93" customHeight="1" x14ac:dyDescent="0.25">
      <c r="A63" s="441" t="s">
        <v>172</v>
      </c>
      <c r="B63" s="441"/>
      <c r="C63" s="441"/>
      <c r="D63" s="94" t="s">
        <v>213</v>
      </c>
      <c r="E63" s="287" t="s">
        <v>173</v>
      </c>
      <c r="F63" s="287"/>
      <c r="G63" s="287"/>
      <c r="H63" s="287"/>
      <c r="I63" s="287"/>
      <c r="J63" s="287" t="s">
        <v>174</v>
      </c>
      <c r="K63" s="287"/>
      <c r="L63" s="287"/>
      <c r="M63" s="287"/>
      <c r="N63" s="287"/>
      <c r="O63" s="287" t="s">
        <v>167</v>
      </c>
      <c r="P63" s="287"/>
      <c r="Q63" s="287"/>
      <c r="R63" s="287"/>
      <c r="S63" s="287"/>
      <c r="T63" s="90" t="b">
        <v>0</v>
      </c>
      <c r="U63" s="4" t="b">
        <v>0</v>
      </c>
      <c r="V63" s="4" t="b">
        <v>0</v>
      </c>
      <c r="W63" s="4" t="b">
        <v>0</v>
      </c>
    </row>
    <row r="64" spans="1:24" ht="25.5" hidden="1" customHeight="1" x14ac:dyDescent="0.25">
      <c r="T64" s="4" t="str">
        <f>IF(T63=TRUE,"0","")</f>
        <v/>
      </c>
      <c r="U64" s="4" t="str">
        <f>IF(U63=TRUE,"1","0")</f>
        <v>0</v>
      </c>
      <c r="V64" s="4" t="str">
        <f>IF(V63=TRUE,"2","0")</f>
        <v>0</v>
      </c>
      <c r="W64" s="4" t="str">
        <f>IF(W63=TRUE,"3","0")</f>
        <v>0</v>
      </c>
      <c r="X64" t="str">
        <f>IF(W64="3",W64,IF(V64="2",V64,IF(U64="1",U64,"0")))</f>
        <v>0</v>
      </c>
    </row>
    <row r="65" spans="1:42" ht="72.75" customHeight="1" x14ac:dyDescent="0.25">
      <c r="A65" s="441" t="s">
        <v>175</v>
      </c>
      <c r="B65" s="441"/>
      <c r="C65" s="441"/>
      <c r="D65" s="94" t="s">
        <v>213</v>
      </c>
      <c r="E65" s="287" t="s">
        <v>176</v>
      </c>
      <c r="F65" s="287"/>
      <c r="G65" s="287"/>
      <c r="H65" s="287"/>
      <c r="I65" s="287"/>
      <c r="J65" s="287" t="s">
        <v>177</v>
      </c>
      <c r="K65" s="287"/>
      <c r="L65" s="287"/>
      <c r="M65" s="287"/>
      <c r="N65" s="287"/>
      <c r="O65" s="287" t="s">
        <v>178</v>
      </c>
      <c r="P65" s="287"/>
      <c r="Q65" s="287"/>
      <c r="R65" s="287"/>
      <c r="S65" s="287"/>
      <c r="T65" s="90" t="b">
        <v>0</v>
      </c>
      <c r="U65" s="4" t="b">
        <v>0</v>
      </c>
      <c r="V65" s="4" t="b">
        <v>0</v>
      </c>
      <c r="W65" s="4" t="b">
        <v>0</v>
      </c>
    </row>
    <row r="66" spans="1:42" ht="14.25" customHeight="1" x14ac:dyDescent="0.25">
      <c r="T66" s="4" t="str">
        <f>IF(T65=TRUE,"0","")</f>
        <v/>
      </c>
      <c r="U66" s="4" t="str">
        <f>IF(U65=TRUE,"1","0")</f>
        <v>0</v>
      </c>
      <c r="V66" s="4" t="str">
        <f>IF(V65=TRUE,"2","0")</f>
        <v>0</v>
      </c>
      <c r="W66" s="4" t="str">
        <f>IF(W65=TRUE,"3","0")</f>
        <v>0</v>
      </c>
      <c r="X66" t="str">
        <f>IF(W66="3",W66,IF(V66="2",V66,IF(U66="1",U66,"0")))</f>
        <v>0</v>
      </c>
    </row>
    <row r="67" spans="1:42" ht="15.75" hidden="1" customHeight="1" x14ac:dyDescent="0.25"/>
    <row r="68" spans="1:42" ht="10.5" hidden="1" customHeight="1" x14ac:dyDescent="0.25"/>
    <row r="69" spans="1:42" ht="24" customHeight="1" x14ac:dyDescent="0.3">
      <c r="A69" s="60" t="s">
        <v>179</v>
      </c>
    </row>
    <row r="70" spans="1:42" ht="26.25" customHeight="1" x14ac:dyDescent="0.25">
      <c r="A70" s="374" t="s">
        <v>45</v>
      </c>
      <c r="B70" s="374"/>
      <c r="C70" s="375" t="s">
        <v>51</v>
      </c>
      <c r="D70" s="440"/>
      <c r="E70" s="376"/>
      <c r="F70" s="374" t="s">
        <v>52</v>
      </c>
      <c r="G70" s="374"/>
      <c r="H70" s="377" t="s">
        <v>16</v>
      </c>
      <c r="I70" s="378"/>
      <c r="K70" t="s">
        <v>215</v>
      </c>
      <c r="M70" s="360">
        <f>'Input Menu'!B50</f>
        <v>0</v>
      </c>
      <c r="N70" s="360"/>
      <c r="O70" s="360"/>
      <c r="P70" s="360"/>
      <c r="Q70" s="360"/>
      <c r="U70"/>
      <c r="V70"/>
      <c r="W70"/>
    </row>
    <row r="71" spans="1:42" ht="35.25" customHeight="1" x14ac:dyDescent="0.25">
      <c r="A71" s="379" t="s">
        <v>222</v>
      </c>
      <c r="B71" s="379"/>
      <c r="C71" s="380">
        <v>0.3</v>
      </c>
      <c r="D71" s="439"/>
      <c r="E71" s="381"/>
      <c r="F71" s="382">
        <f>(X13+X15+X17+X19+X21)/5</f>
        <v>0</v>
      </c>
      <c r="G71" s="382"/>
      <c r="H71" s="383">
        <f>F71*0.3</f>
        <v>0</v>
      </c>
      <c r="I71" s="384"/>
      <c r="K71" t="s">
        <v>216</v>
      </c>
      <c r="M71" s="360">
        <f>'Input Menu'!B51</f>
        <v>0</v>
      </c>
      <c r="N71" s="360"/>
      <c r="O71" s="360"/>
      <c r="P71" s="360"/>
      <c r="Q71" s="360"/>
      <c r="U71"/>
      <c r="V71"/>
      <c r="W71"/>
      <c r="AP71" s="43">
        <f>F71</f>
        <v>0</v>
      </c>
    </row>
    <row r="72" spans="1:42" ht="30.75" customHeight="1" x14ac:dyDescent="0.25">
      <c r="A72" s="379" t="s">
        <v>47</v>
      </c>
      <c r="B72" s="379"/>
      <c r="C72" s="380">
        <v>0.3</v>
      </c>
      <c r="D72" s="439"/>
      <c r="E72" s="381"/>
      <c r="F72" s="404">
        <f>(X24+X26+X28+X30+X32+X34+X36+X38+X40+X42)/10</f>
        <v>0</v>
      </c>
      <c r="G72" s="404"/>
      <c r="H72" s="383">
        <f>F72*0.3</f>
        <v>0</v>
      </c>
      <c r="I72" s="384"/>
      <c r="K72" t="s">
        <v>217</v>
      </c>
      <c r="M72" s="360">
        <f>'Input Menu'!B52</f>
        <v>0</v>
      </c>
      <c r="N72" s="360"/>
      <c r="O72" s="360"/>
      <c r="P72" s="360"/>
      <c r="Q72" s="360"/>
      <c r="U72"/>
      <c r="V72"/>
      <c r="W72"/>
      <c r="AP72" s="43">
        <f>F72</f>
        <v>0</v>
      </c>
    </row>
    <row r="73" spans="1:42" ht="42.75" customHeight="1" x14ac:dyDescent="0.25">
      <c r="A73" s="379" t="s">
        <v>220</v>
      </c>
      <c r="B73" s="379"/>
      <c r="C73" s="380">
        <v>0.25</v>
      </c>
      <c r="D73" s="439"/>
      <c r="E73" s="381"/>
      <c r="F73" s="404">
        <f>(X46+X48+X50+X52+X54)/5</f>
        <v>0</v>
      </c>
      <c r="G73" s="404"/>
      <c r="H73" s="383">
        <f>F73*0.25</f>
        <v>0</v>
      </c>
      <c r="I73" s="384"/>
      <c r="K73" t="s">
        <v>218</v>
      </c>
      <c r="M73" s="360">
        <f>'Input Menu'!B53</f>
        <v>0</v>
      </c>
      <c r="N73" s="360"/>
      <c r="O73" s="360"/>
      <c r="P73" s="360"/>
      <c r="Q73" s="360"/>
      <c r="U73"/>
      <c r="V73"/>
      <c r="W73"/>
      <c r="AP73" s="43">
        <f>F73</f>
        <v>0</v>
      </c>
    </row>
    <row r="74" spans="1:42" ht="33" customHeight="1" x14ac:dyDescent="0.25">
      <c r="A74" s="379" t="s">
        <v>49</v>
      </c>
      <c r="B74" s="379"/>
      <c r="C74" s="380">
        <v>0.15</v>
      </c>
      <c r="D74" s="439"/>
      <c r="E74" s="381"/>
      <c r="F74" s="404">
        <f>(X58+X60+X62+X64+X66)/5</f>
        <v>0</v>
      </c>
      <c r="G74" s="404"/>
      <c r="H74" s="383">
        <f>F74*0.15</f>
        <v>0</v>
      </c>
      <c r="I74" s="384"/>
      <c r="K74" t="s">
        <v>219</v>
      </c>
      <c r="M74" s="360">
        <f>'Input Menu'!B54</f>
        <v>0</v>
      </c>
      <c r="N74" s="360"/>
      <c r="O74" s="360"/>
      <c r="P74" s="360"/>
      <c r="Q74" s="360"/>
      <c r="U74"/>
      <c r="V74"/>
      <c r="W74"/>
      <c r="AP74" s="43">
        <f>F74</f>
        <v>0</v>
      </c>
    </row>
    <row r="75" spans="1:42" ht="27.75" customHeight="1" x14ac:dyDescent="0.25">
      <c r="A75" s="385" t="s">
        <v>50</v>
      </c>
      <c r="B75" s="386"/>
      <c r="C75" s="386"/>
      <c r="D75" s="386"/>
      <c r="E75" s="386"/>
      <c r="F75" s="386"/>
      <c r="G75" s="387"/>
      <c r="H75" s="388">
        <f>SUM(H71:H74)</f>
        <v>0</v>
      </c>
      <c r="I75" s="389"/>
      <c r="U75"/>
      <c r="V75"/>
      <c r="W75"/>
    </row>
  </sheetData>
  <sheetProtection selectLockedCells="1" autoFilter="0" selectUnlockedCells="1"/>
  <customSheetViews>
    <customSheetView guid="{B5F02B4C-8432-477C-902D-F5F59352B554}" scale="80" showPageBreaks="1" showGridLines="0" hiddenRows="1" hiddenColumns="1" view="pageBreakPreview" topLeftCell="A33">
      <selection activeCell="A39" sqref="A39:C41"/>
      <pageMargins left="0.45" right="0.45" top="0.5" bottom="1" header="0.3" footer="0"/>
      <pageSetup paperSize="5" scale="90" orientation="landscape" errors="blank" r:id="rId1"/>
    </customSheetView>
    <customSheetView guid="{4A908606-4657-4E94-A24A-D00115F5FBC8}" scale="80" showPageBreaks="1" showGridLines="0" printArea="1" hiddenRows="1" hiddenColumns="1" view="pageBreakPreview" topLeftCell="D1">
      <selection activeCell="AO1" sqref="AO1"/>
      <pageMargins left="0.45" right="0.45" top="0.5" bottom="1" header="0.3" footer="0"/>
      <pageSetup paperSize="5" scale="90" orientation="landscape" errors="blank" r:id="rId2"/>
    </customSheetView>
  </customSheetViews>
  <mergeCells count="142">
    <mergeCell ref="M70:Q70"/>
    <mergeCell ref="M71:Q71"/>
    <mergeCell ref="M72:Q72"/>
    <mergeCell ref="M73:Q73"/>
    <mergeCell ref="M74:Q74"/>
    <mergeCell ref="A5:S5"/>
    <mergeCell ref="J23:N23"/>
    <mergeCell ref="O23:S23"/>
    <mergeCell ref="O6:S6"/>
    <mergeCell ref="J11:N11"/>
    <mergeCell ref="O11:S11"/>
    <mergeCell ref="J18:N18"/>
    <mergeCell ref="O18:S18"/>
    <mergeCell ref="E20:I20"/>
    <mergeCell ref="O14:S14"/>
    <mergeCell ref="J16:N16"/>
    <mergeCell ref="O16:S16"/>
    <mergeCell ref="A9:S9"/>
    <mergeCell ref="O12:S12"/>
    <mergeCell ref="J12:N12"/>
    <mergeCell ref="E12:I12"/>
    <mergeCell ref="A12:C12"/>
    <mergeCell ref="A11:C11"/>
    <mergeCell ref="E11:I11"/>
    <mergeCell ref="L6:N6"/>
    <mergeCell ref="B6:D6"/>
    <mergeCell ref="B7:D7"/>
    <mergeCell ref="O25:S25"/>
    <mergeCell ref="E31:I31"/>
    <mergeCell ref="J31:N31"/>
    <mergeCell ref="O31:S31"/>
    <mergeCell ref="A27:C27"/>
    <mergeCell ref="E27:I27"/>
    <mergeCell ref="J27:N27"/>
    <mergeCell ref="O27:S27"/>
    <mergeCell ref="E29:I29"/>
    <mergeCell ref="A13:C13"/>
    <mergeCell ref="E16:I16"/>
    <mergeCell ref="A18:C18"/>
    <mergeCell ref="E18:I18"/>
    <mergeCell ref="A33:C33"/>
    <mergeCell ref="E33:I33"/>
    <mergeCell ref="J33:N33"/>
    <mergeCell ref="E14:I14"/>
    <mergeCell ref="J29:N29"/>
    <mergeCell ref="A16:C16"/>
    <mergeCell ref="A23:C23"/>
    <mergeCell ref="E23:I23"/>
    <mergeCell ref="A20:C20"/>
    <mergeCell ref="A25:C25"/>
    <mergeCell ref="E25:I25"/>
    <mergeCell ref="J25:N25"/>
    <mergeCell ref="J20:N20"/>
    <mergeCell ref="A49:C49"/>
    <mergeCell ref="E49:I49"/>
    <mergeCell ref="J49:N49"/>
    <mergeCell ref="O49:S49"/>
    <mergeCell ref="A44:S44"/>
    <mergeCell ref="A45:C45"/>
    <mergeCell ref="E45:I45"/>
    <mergeCell ref="J45:N45"/>
    <mergeCell ref="O45:S45"/>
    <mergeCell ref="O33:S33"/>
    <mergeCell ref="O29:S29"/>
    <mergeCell ref="A29:C31"/>
    <mergeCell ref="J14:N14"/>
    <mergeCell ref="A47:C47"/>
    <mergeCell ref="E47:I47"/>
    <mergeCell ref="J47:N47"/>
    <mergeCell ref="O47:S47"/>
    <mergeCell ref="A39:C41"/>
    <mergeCell ref="E39:I39"/>
    <mergeCell ref="J39:N39"/>
    <mergeCell ref="O39:S39"/>
    <mergeCell ref="E41:I41"/>
    <mergeCell ref="J41:N41"/>
    <mergeCell ref="O41:S41"/>
    <mergeCell ref="E37:I37"/>
    <mergeCell ref="J37:N37"/>
    <mergeCell ref="O37:S37"/>
    <mergeCell ref="A35:C37"/>
    <mergeCell ref="E35:I35"/>
    <mergeCell ref="J35:N35"/>
    <mergeCell ref="O35:S35"/>
    <mergeCell ref="A14:C14"/>
    <mergeCell ref="O20:S20"/>
    <mergeCell ref="A56:S56"/>
    <mergeCell ref="A57:C57"/>
    <mergeCell ref="E57:I57"/>
    <mergeCell ref="J57:N57"/>
    <mergeCell ref="O57:S57"/>
    <mergeCell ref="A51:C51"/>
    <mergeCell ref="E51:I51"/>
    <mergeCell ref="J51:N51"/>
    <mergeCell ref="O51:S51"/>
    <mergeCell ref="A53:C53"/>
    <mergeCell ref="E53:I53"/>
    <mergeCell ref="J53:N53"/>
    <mergeCell ref="O53:S53"/>
    <mergeCell ref="O65:S65"/>
    <mergeCell ref="A59:C59"/>
    <mergeCell ref="E59:I59"/>
    <mergeCell ref="J59:N59"/>
    <mergeCell ref="O59:S59"/>
    <mergeCell ref="A61:C61"/>
    <mergeCell ref="E61:I61"/>
    <mergeCell ref="J61:N61"/>
    <mergeCell ref="O61:S61"/>
    <mergeCell ref="A75:G75"/>
    <mergeCell ref="H75:I75"/>
    <mergeCell ref="A72:B72"/>
    <mergeCell ref="C72:E72"/>
    <mergeCell ref="F72:G72"/>
    <mergeCell ref="H72:I72"/>
    <mergeCell ref="A73:B73"/>
    <mergeCell ref="C73:E73"/>
    <mergeCell ref="F73:G73"/>
    <mergeCell ref="H73:I73"/>
    <mergeCell ref="A1:S1"/>
    <mergeCell ref="A2:S2"/>
    <mergeCell ref="A3:S3"/>
    <mergeCell ref="A22:S22"/>
    <mergeCell ref="E6:K6"/>
    <mergeCell ref="A74:B74"/>
    <mergeCell ref="C74:E74"/>
    <mergeCell ref="F74:G74"/>
    <mergeCell ref="H74:I74"/>
    <mergeCell ref="A70:B70"/>
    <mergeCell ref="C70:E70"/>
    <mergeCell ref="F70:G70"/>
    <mergeCell ref="H70:I70"/>
    <mergeCell ref="A71:B71"/>
    <mergeCell ref="C71:E71"/>
    <mergeCell ref="F71:G71"/>
    <mergeCell ref="H71:I71"/>
    <mergeCell ref="A63:C63"/>
    <mergeCell ref="E63:I63"/>
    <mergeCell ref="J63:N63"/>
    <mergeCell ref="O63:S63"/>
    <mergeCell ref="A65:C65"/>
    <mergeCell ref="E65:I65"/>
    <mergeCell ref="J65:N65"/>
  </mergeCells>
  <conditionalFormatting sqref="U13">
    <cfRule type="cellIs" dxfId="154" priority="247" operator="equal">
      <formula>1</formula>
    </cfRule>
    <cfRule type="cellIs" dxfId="153" priority="251" operator="equal">
      <formula>1</formula>
    </cfRule>
  </conditionalFormatting>
  <conditionalFormatting sqref="O12:T12">
    <cfRule type="expression" dxfId="152" priority="218">
      <formula>$W$12</formula>
    </cfRule>
  </conditionalFormatting>
  <conditionalFormatting sqref="J12:N12">
    <cfRule type="expression" dxfId="151" priority="217">
      <formula>$V$12</formula>
    </cfRule>
  </conditionalFormatting>
  <conditionalFormatting sqref="E12:I12">
    <cfRule type="expression" dxfId="150" priority="216">
      <formula>$U$12</formula>
    </cfRule>
  </conditionalFormatting>
  <conditionalFormatting sqref="O14:T14">
    <cfRule type="expression" dxfId="149" priority="215">
      <formula>$W$14</formula>
    </cfRule>
  </conditionalFormatting>
  <conditionalFormatting sqref="J14:N14">
    <cfRule type="expression" dxfId="148" priority="214">
      <formula>$V$14</formula>
    </cfRule>
  </conditionalFormatting>
  <conditionalFormatting sqref="E14:I14">
    <cfRule type="expression" dxfId="147" priority="213">
      <formula>$U$14</formula>
    </cfRule>
  </conditionalFormatting>
  <conditionalFormatting sqref="O16:T16">
    <cfRule type="expression" dxfId="146" priority="212">
      <formula>$W$16</formula>
    </cfRule>
  </conditionalFormatting>
  <conditionalFormatting sqref="J16:N16">
    <cfRule type="expression" dxfId="145" priority="211">
      <formula>$V$16</formula>
    </cfRule>
  </conditionalFormatting>
  <conditionalFormatting sqref="E16:I16">
    <cfRule type="expression" dxfId="144" priority="210">
      <formula>$U$16</formula>
    </cfRule>
  </conditionalFormatting>
  <conditionalFormatting sqref="O18:T18">
    <cfRule type="expression" dxfId="143" priority="209">
      <formula>$W$18</formula>
    </cfRule>
  </conditionalFormatting>
  <conditionalFormatting sqref="J18:N18">
    <cfRule type="expression" dxfId="142" priority="207">
      <formula>$V$18</formula>
    </cfRule>
  </conditionalFormatting>
  <conditionalFormatting sqref="E18:I18">
    <cfRule type="expression" dxfId="141" priority="206">
      <formula>$U$18</formula>
    </cfRule>
  </conditionalFormatting>
  <conditionalFormatting sqref="O20:T20">
    <cfRule type="expression" dxfId="140" priority="205">
      <formula>$W$20</formula>
    </cfRule>
  </conditionalFormatting>
  <conditionalFormatting sqref="J20:N20">
    <cfRule type="expression" dxfId="139" priority="204">
      <formula>$V$20</formula>
    </cfRule>
  </conditionalFormatting>
  <conditionalFormatting sqref="E20:I20">
    <cfRule type="expression" dxfId="138" priority="203">
      <formula>$U$20</formula>
    </cfRule>
  </conditionalFormatting>
  <conditionalFormatting sqref="O23:T23">
    <cfRule type="expression" dxfId="137" priority="202">
      <formula>$W$23</formula>
    </cfRule>
  </conditionalFormatting>
  <conditionalFormatting sqref="J23:N23">
    <cfRule type="expression" dxfId="136" priority="201">
      <formula>$V$23</formula>
    </cfRule>
  </conditionalFormatting>
  <conditionalFormatting sqref="E23:I23">
    <cfRule type="expression" dxfId="135" priority="200">
      <formula>$U$23</formula>
    </cfRule>
  </conditionalFormatting>
  <conditionalFormatting sqref="O25:T25">
    <cfRule type="expression" dxfId="134" priority="199">
      <formula>$W$25</formula>
    </cfRule>
  </conditionalFormatting>
  <conditionalFormatting sqref="J25:N25">
    <cfRule type="expression" dxfId="133" priority="198">
      <formula>$V$25</formula>
    </cfRule>
  </conditionalFormatting>
  <conditionalFormatting sqref="E25:I25">
    <cfRule type="expression" dxfId="132" priority="197">
      <formula>$U$25</formula>
    </cfRule>
  </conditionalFormatting>
  <conditionalFormatting sqref="O27:T27">
    <cfRule type="expression" dxfId="131" priority="196">
      <formula>$W$27</formula>
    </cfRule>
  </conditionalFormatting>
  <conditionalFormatting sqref="J27:N27">
    <cfRule type="expression" dxfId="130" priority="195">
      <formula>$V$27</formula>
    </cfRule>
  </conditionalFormatting>
  <conditionalFormatting sqref="E27:I27">
    <cfRule type="expression" dxfId="129" priority="194">
      <formula>$U$27</formula>
    </cfRule>
  </conditionalFormatting>
  <conditionalFormatting sqref="E29:I29">
    <cfRule type="expression" dxfId="128" priority="189">
      <formula>$U$29</formula>
    </cfRule>
  </conditionalFormatting>
  <conditionalFormatting sqref="J29:N29">
    <cfRule type="expression" dxfId="127" priority="188">
      <formula>$V$29</formula>
    </cfRule>
  </conditionalFormatting>
  <conditionalFormatting sqref="O29:T29">
    <cfRule type="expression" dxfId="126" priority="187">
      <formula>$W$29</formula>
    </cfRule>
  </conditionalFormatting>
  <conditionalFormatting sqref="O31:T31">
    <cfRule type="expression" dxfId="125" priority="176">
      <formula>$W$31</formula>
    </cfRule>
  </conditionalFormatting>
  <conditionalFormatting sqref="J31:N31">
    <cfRule type="expression" dxfId="124" priority="175">
      <formula>$V$31</formula>
    </cfRule>
  </conditionalFormatting>
  <conditionalFormatting sqref="E31:I31">
    <cfRule type="expression" dxfId="123" priority="174">
      <formula>$U$31</formula>
    </cfRule>
  </conditionalFormatting>
  <conditionalFormatting sqref="J33:N33">
    <cfRule type="expression" dxfId="122" priority="169">
      <formula>$V$33</formula>
    </cfRule>
  </conditionalFormatting>
  <conditionalFormatting sqref="E33:I33">
    <cfRule type="expression" dxfId="121" priority="168">
      <formula>$U$33</formula>
    </cfRule>
  </conditionalFormatting>
  <conditionalFormatting sqref="O35:T35">
    <cfRule type="expression" dxfId="120" priority="161">
      <formula>$W$35</formula>
    </cfRule>
  </conditionalFormatting>
  <conditionalFormatting sqref="J35:N35">
    <cfRule type="expression" dxfId="119" priority="160">
      <formula>$V$35</formula>
    </cfRule>
  </conditionalFormatting>
  <conditionalFormatting sqref="E35:I35">
    <cfRule type="expression" dxfId="118" priority="159">
      <formula>$U$35</formula>
    </cfRule>
  </conditionalFormatting>
  <conditionalFormatting sqref="O33:T33">
    <cfRule type="expression" dxfId="117" priority="157">
      <formula>$W$33</formula>
    </cfRule>
  </conditionalFormatting>
  <conditionalFormatting sqref="E37:I37">
    <cfRule type="expression" dxfId="116" priority="156">
      <formula>$U$37</formula>
    </cfRule>
  </conditionalFormatting>
  <conditionalFormatting sqref="J37:N37">
    <cfRule type="expression" dxfId="115" priority="155">
      <formula>$V$37</formula>
    </cfRule>
  </conditionalFormatting>
  <conditionalFormatting sqref="O37:T37">
    <cfRule type="expression" dxfId="114" priority="154">
      <formula>$W$37</formula>
    </cfRule>
  </conditionalFormatting>
  <conditionalFormatting sqref="E39:I39">
    <cfRule type="expression" dxfId="113" priority="147">
      <formula>$U$39</formula>
    </cfRule>
  </conditionalFormatting>
  <conditionalFormatting sqref="J39:N39">
    <cfRule type="expression" dxfId="112" priority="146">
      <formula>$V$39</formula>
    </cfRule>
  </conditionalFormatting>
  <conditionalFormatting sqref="O39:T39">
    <cfRule type="expression" dxfId="111" priority="145">
      <formula>$W$39</formula>
    </cfRule>
  </conditionalFormatting>
  <conditionalFormatting sqref="E41:I41">
    <cfRule type="expression" dxfId="110" priority="144">
      <formula>$U$41</formula>
    </cfRule>
  </conditionalFormatting>
  <conditionalFormatting sqref="J41:N41">
    <cfRule type="expression" dxfId="109" priority="143">
      <formula>$V$41</formula>
    </cfRule>
  </conditionalFormatting>
  <conditionalFormatting sqref="O41:T41">
    <cfRule type="expression" dxfId="108" priority="142">
      <formula>$W$41</formula>
    </cfRule>
  </conditionalFormatting>
  <conditionalFormatting sqref="O45:T45">
    <cfRule type="expression" dxfId="107" priority="138">
      <formula>$W$45</formula>
    </cfRule>
  </conditionalFormatting>
  <conditionalFormatting sqref="J45:N45">
    <cfRule type="expression" dxfId="106" priority="137">
      <formula>$V$45</formula>
    </cfRule>
  </conditionalFormatting>
  <conditionalFormatting sqref="E45:I45">
    <cfRule type="expression" dxfId="105" priority="136">
      <formula>$U$45</formula>
    </cfRule>
  </conditionalFormatting>
  <conditionalFormatting sqref="O47:T47">
    <cfRule type="expression" dxfId="104" priority="132">
      <formula>$W$47</formula>
    </cfRule>
  </conditionalFormatting>
  <conditionalFormatting sqref="J47:N47">
    <cfRule type="expression" dxfId="103" priority="131">
      <formula>$V$47</formula>
    </cfRule>
  </conditionalFormatting>
  <conditionalFormatting sqref="E47:I47">
    <cfRule type="expression" dxfId="102" priority="130">
      <formula>$U$47</formula>
    </cfRule>
  </conditionalFormatting>
  <conditionalFormatting sqref="O49:T49">
    <cfRule type="expression" dxfId="101" priority="126">
      <formula>$W$49</formula>
    </cfRule>
  </conditionalFormatting>
  <conditionalFormatting sqref="J49:N49">
    <cfRule type="expression" dxfId="100" priority="125">
      <formula>$V$49</formula>
    </cfRule>
  </conditionalFormatting>
  <conditionalFormatting sqref="E49:I49">
    <cfRule type="expression" dxfId="99" priority="124">
      <formula>$U$49</formula>
    </cfRule>
  </conditionalFormatting>
  <conditionalFormatting sqref="O51:T51">
    <cfRule type="expression" dxfId="98" priority="120">
      <formula>$W$51</formula>
    </cfRule>
  </conditionalFormatting>
  <conditionalFormatting sqref="J51:N51">
    <cfRule type="expression" dxfId="97" priority="119">
      <formula>$V$51</formula>
    </cfRule>
  </conditionalFormatting>
  <conditionalFormatting sqref="E51:I51">
    <cfRule type="expression" dxfId="96" priority="118">
      <formula>$U$51</formula>
    </cfRule>
  </conditionalFormatting>
  <conditionalFormatting sqref="O53:T53">
    <cfRule type="expression" dxfId="95" priority="114">
      <formula>$W$53</formula>
    </cfRule>
  </conditionalFormatting>
  <conditionalFormatting sqref="J53:N53">
    <cfRule type="expression" dxfId="94" priority="113">
      <formula>$V$53</formula>
    </cfRule>
  </conditionalFormatting>
  <conditionalFormatting sqref="E53:I53">
    <cfRule type="expression" dxfId="93" priority="112">
      <formula>$U$53</formula>
    </cfRule>
  </conditionalFormatting>
  <conditionalFormatting sqref="O57:T57">
    <cfRule type="expression" dxfId="92" priority="108">
      <formula>$W$57</formula>
    </cfRule>
  </conditionalFormatting>
  <conditionalFormatting sqref="J57:N57">
    <cfRule type="expression" dxfId="91" priority="107">
      <formula>$V$57</formula>
    </cfRule>
  </conditionalFormatting>
  <conditionalFormatting sqref="E57:I57">
    <cfRule type="expression" dxfId="90" priority="106">
      <formula>$U$57</formula>
    </cfRule>
  </conditionalFormatting>
  <conditionalFormatting sqref="O59:T59">
    <cfRule type="expression" dxfId="89" priority="102">
      <formula>$W$59</formula>
    </cfRule>
  </conditionalFormatting>
  <conditionalFormatting sqref="J59:N59">
    <cfRule type="expression" dxfId="88" priority="101">
      <formula>$V$59</formula>
    </cfRule>
  </conditionalFormatting>
  <conditionalFormatting sqref="E59:I59">
    <cfRule type="expression" dxfId="87" priority="100">
      <formula>$U$59</formula>
    </cfRule>
  </conditionalFormatting>
  <conditionalFormatting sqref="O61:T61">
    <cfRule type="expression" dxfId="86" priority="96">
      <formula>$W$61</formula>
    </cfRule>
  </conditionalFormatting>
  <conditionalFormatting sqref="J61:N61">
    <cfRule type="expression" dxfId="85" priority="95">
      <formula>$V$61</formula>
    </cfRule>
  </conditionalFormatting>
  <conditionalFormatting sqref="E61:I61">
    <cfRule type="expression" dxfId="84" priority="94">
      <formula>$U$61</formula>
    </cfRule>
  </conditionalFormatting>
  <conditionalFormatting sqref="O63:T63">
    <cfRule type="expression" dxfId="83" priority="90">
      <formula>$W$63</formula>
    </cfRule>
  </conditionalFormatting>
  <conditionalFormatting sqref="J63:N63">
    <cfRule type="expression" dxfId="82" priority="89">
      <formula>$V$63</formula>
    </cfRule>
  </conditionalFormatting>
  <conditionalFormatting sqref="E63:I63">
    <cfRule type="expression" dxfId="81" priority="88">
      <formula>$U$63</formula>
    </cfRule>
  </conditionalFormatting>
  <conditionalFormatting sqref="O65:T65">
    <cfRule type="expression" dxfId="80" priority="84">
      <formula>$W$65</formula>
    </cfRule>
  </conditionalFormatting>
  <conditionalFormatting sqref="J65:N65">
    <cfRule type="expression" dxfId="79" priority="83">
      <formula>$V$65</formula>
    </cfRule>
  </conditionalFormatting>
  <conditionalFormatting sqref="E65:I65">
    <cfRule type="expression" dxfId="78" priority="82">
      <formula>$U$65</formula>
    </cfRule>
  </conditionalFormatting>
  <conditionalFormatting sqref="T13">
    <cfRule type="cellIs" dxfId="77" priority="80" operator="equal">
      <formula>1</formula>
    </cfRule>
    <cfRule type="cellIs" dxfId="76" priority="81" operator="equal">
      <formula>1</formula>
    </cfRule>
  </conditionalFormatting>
  <conditionalFormatting sqref="T15">
    <cfRule type="cellIs" dxfId="75" priority="77" operator="equal">
      <formula>1</formula>
    </cfRule>
    <cfRule type="cellIs" dxfId="74" priority="78" operator="equal">
      <formula>1</formula>
    </cfRule>
  </conditionalFormatting>
  <conditionalFormatting sqref="T17">
    <cfRule type="cellIs" dxfId="73" priority="75" operator="equal">
      <formula>1</formula>
    </cfRule>
    <cfRule type="cellIs" dxfId="72" priority="76" operator="equal">
      <formula>1</formula>
    </cfRule>
  </conditionalFormatting>
  <conditionalFormatting sqref="T19">
    <cfRule type="cellIs" dxfId="71" priority="73" operator="equal">
      <formula>1</formula>
    </cfRule>
    <cfRule type="cellIs" dxfId="70" priority="74" operator="equal">
      <formula>1</formula>
    </cfRule>
  </conditionalFormatting>
  <conditionalFormatting sqref="T21">
    <cfRule type="cellIs" dxfId="69" priority="71" operator="equal">
      <formula>1</formula>
    </cfRule>
    <cfRule type="cellIs" dxfId="68" priority="72" operator="equal">
      <formula>1</formula>
    </cfRule>
  </conditionalFormatting>
  <conditionalFormatting sqref="T24">
    <cfRule type="cellIs" dxfId="67" priority="69" operator="equal">
      <formula>1</formula>
    </cfRule>
    <cfRule type="cellIs" dxfId="66" priority="70" operator="equal">
      <formula>1</formula>
    </cfRule>
  </conditionalFormatting>
  <conditionalFormatting sqref="T26">
    <cfRule type="cellIs" dxfId="65" priority="67" operator="equal">
      <formula>1</formula>
    </cfRule>
    <cfRule type="cellIs" dxfId="64" priority="68" operator="equal">
      <formula>1</formula>
    </cfRule>
  </conditionalFormatting>
  <conditionalFormatting sqref="T28">
    <cfRule type="cellIs" dxfId="63" priority="65" operator="equal">
      <formula>1</formula>
    </cfRule>
    <cfRule type="cellIs" dxfId="62" priority="66" operator="equal">
      <formula>1</formula>
    </cfRule>
  </conditionalFormatting>
  <conditionalFormatting sqref="T30">
    <cfRule type="cellIs" dxfId="61" priority="63" operator="equal">
      <formula>1</formula>
    </cfRule>
    <cfRule type="cellIs" dxfId="60" priority="64" operator="equal">
      <formula>1</formula>
    </cfRule>
  </conditionalFormatting>
  <conditionalFormatting sqref="T32">
    <cfRule type="cellIs" dxfId="59" priority="61" operator="equal">
      <formula>1</formula>
    </cfRule>
    <cfRule type="cellIs" dxfId="58" priority="62" operator="equal">
      <formula>1</formula>
    </cfRule>
  </conditionalFormatting>
  <conditionalFormatting sqref="T34">
    <cfRule type="cellIs" dxfId="57" priority="59" operator="equal">
      <formula>1</formula>
    </cfRule>
    <cfRule type="cellIs" dxfId="56" priority="60" operator="equal">
      <formula>1</formula>
    </cfRule>
  </conditionalFormatting>
  <conditionalFormatting sqref="T36">
    <cfRule type="cellIs" dxfId="55" priority="57" operator="equal">
      <formula>1</formula>
    </cfRule>
    <cfRule type="cellIs" dxfId="54" priority="58" operator="equal">
      <formula>1</formula>
    </cfRule>
  </conditionalFormatting>
  <conditionalFormatting sqref="T38">
    <cfRule type="cellIs" dxfId="53" priority="55" operator="equal">
      <formula>1</formula>
    </cfRule>
    <cfRule type="cellIs" dxfId="52" priority="56" operator="equal">
      <formula>1</formula>
    </cfRule>
  </conditionalFormatting>
  <conditionalFormatting sqref="T40">
    <cfRule type="cellIs" dxfId="51" priority="53" operator="equal">
      <formula>1</formula>
    </cfRule>
    <cfRule type="cellIs" dxfId="50" priority="54" operator="equal">
      <formula>1</formula>
    </cfRule>
  </conditionalFormatting>
  <conditionalFormatting sqref="T42">
    <cfRule type="cellIs" dxfId="49" priority="51" operator="equal">
      <formula>1</formula>
    </cfRule>
    <cfRule type="cellIs" dxfId="48" priority="52" operator="equal">
      <formula>1</formula>
    </cfRule>
  </conditionalFormatting>
  <conditionalFormatting sqref="T46">
    <cfRule type="cellIs" dxfId="47" priority="49" operator="equal">
      <formula>1</formula>
    </cfRule>
    <cfRule type="cellIs" dxfId="46" priority="50" operator="equal">
      <formula>1</formula>
    </cfRule>
  </conditionalFormatting>
  <conditionalFormatting sqref="T48">
    <cfRule type="cellIs" dxfId="45" priority="47" operator="equal">
      <formula>1</formula>
    </cfRule>
    <cfRule type="cellIs" dxfId="44" priority="48" operator="equal">
      <formula>1</formula>
    </cfRule>
  </conditionalFormatting>
  <conditionalFormatting sqref="T50">
    <cfRule type="cellIs" dxfId="43" priority="45" operator="equal">
      <formula>1</formula>
    </cfRule>
    <cfRule type="cellIs" dxfId="42" priority="46" operator="equal">
      <formula>1</formula>
    </cfRule>
  </conditionalFormatting>
  <conditionalFormatting sqref="T52">
    <cfRule type="cellIs" dxfId="41" priority="43" operator="equal">
      <formula>1</formula>
    </cfRule>
    <cfRule type="cellIs" dxfId="40" priority="44" operator="equal">
      <formula>1</formula>
    </cfRule>
  </conditionalFormatting>
  <conditionalFormatting sqref="T54">
    <cfRule type="cellIs" dxfId="39" priority="41" operator="equal">
      <formula>1</formula>
    </cfRule>
    <cfRule type="cellIs" dxfId="38" priority="42" operator="equal">
      <formula>1</formula>
    </cfRule>
  </conditionalFormatting>
  <conditionalFormatting sqref="T58">
    <cfRule type="cellIs" dxfId="37" priority="39" operator="equal">
      <formula>1</formula>
    </cfRule>
    <cfRule type="cellIs" dxfId="36" priority="40" operator="equal">
      <formula>1</formula>
    </cfRule>
  </conditionalFormatting>
  <conditionalFormatting sqref="T60">
    <cfRule type="cellIs" dxfId="35" priority="37" operator="equal">
      <formula>1</formula>
    </cfRule>
    <cfRule type="cellIs" dxfId="34" priority="38" operator="equal">
      <formula>1</formula>
    </cfRule>
  </conditionalFormatting>
  <conditionalFormatting sqref="T62">
    <cfRule type="cellIs" dxfId="33" priority="35" operator="equal">
      <formula>1</formula>
    </cfRule>
    <cfRule type="cellIs" dxfId="32" priority="36" operator="equal">
      <formula>1</formula>
    </cfRule>
  </conditionalFormatting>
  <conditionalFormatting sqref="T64">
    <cfRule type="cellIs" dxfId="31" priority="33" operator="equal">
      <formula>1</formula>
    </cfRule>
    <cfRule type="cellIs" dxfId="30" priority="34" operator="equal">
      <formula>1</formula>
    </cfRule>
  </conditionalFormatting>
  <conditionalFormatting sqref="T66">
    <cfRule type="cellIs" dxfId="29" priority="31" operator="equal">
      <formula>1</formula>
    </cfRule>
    <cfRule type="cellIs" dxfId="28" priority="32" operator="equal">
      <formula>1</formula>
    </cfRule>
  </conditionalFormatting>
  <conditionalFormatting sqref="D65">
    <cfRule type="expression" dxfId="27" priority="25">
      <formula>$T$65</formula>
    </cfRule>
  </conditionalFormatting>
  <conditionalFormatting sqref="D63">
    <cfRule type="expression" dxfId="26" priority="24">
      <formula>$T$63</formula>
    </cfRule>
  </conditionalFormatting>
  <conditionalFormatting sqref="D61">
    <cfRule type="expression" dxfId="25" priority="23">
      <formula>$T$61</formula>
    </cfRule>
  </conditionalFormatting>
  <conditionalFormatting sqref="D59">
    <cfRule type="expression" dxfId="24" priority="22">
      <formula>$T$59</formula>
    </cfRule>
  </conditionalFormatting>
  <conditionalFormatting sqref="D57">
    <cfRule type="expression" dxfId="23" priority="21">
      <formula>$T$57</formula>
    </cfRule>
  </conditionalFormatting>
  <conditionalFormatting sqref="D53">
    <cfRule type="expression" dxfId="22" priority="20">
      <formula>$T$53</formula>
    </cfRule>
  </conditionalFormatting>
  <conditionalFormatting sqref="D51">
    <cfRule type="expression" dxfId="21" priority="19">
      <formula>$T$51</formula>
    </cfRule>
  </conditionalFormatting>
  <conditionalFormatting sqref="D49">
    <cfRule type="expression" dxfId="20" priority="18">
      <formula>$T$49</formula>
    </cfRule>
  </conditionalFormatting>
  <conditionalFormatting sqref="D47">
    <cfRule type="expression" dxfId="19" priority="17">
      <formula>$T$47</formula>
    </cfRule>
  </conditionalFormatting>
  <conditionalFormatting sqref="D45">
    <cfRule type="expression" dxfId="18" priority="16">
      <formula>$T$45</formula>
    </cfRule>
  </conditionalFormatting>
  <conditionalFormatting sqref="D41">
    <cfRule type="expression" dxfId="17" priority="15">
      <formula>$T$41</formula>
    </cfRule>
  </conditionalFormatting>
  <conditionalFormatting sqref="D39">
    <cfRule type="expression" dxfId="16" priority="14">
      <formula>$T$39</formula>
    </cfRule>
  </conditionalFormatting>
  <conditionalFormatting sqref="D37">
    <cfRule type="expression" dxfId="15" priority="13">
      <formula>$T$37</formula>
    </cfRule>
  </conditionalFormatting>
  <conditionalFormatting sqref="D35">
    <cfRule type="expression" dxfId="14" priority="12">
      <formula>$T$35</formula>
    </cfRule>
  </conditionalFormatting>
  <conditionalFormatting sqref="D33">
    <cfRule type="expression" dxfId="13" priority="11">
      <formula>$T$33</formula>
    </cfRule>
  </conditionalFormatting>
  <conditionalFormatting sqref="D31">
    <cfRule type="expression" dxfId="12" priority="10">
      <formula>$T$31</formula>
    </cfRule>
  </conditionalFormatting>
  <conditionalFormatting sqref="D29">
    <cfRule type="expression" dxfId="11" priority="9">
      <formula>$T$29</formula>
    </cfRule>
  </conditionalFormatting>
  <conditionalFormatting sqref="D27">
    <cfRule type="expression" dxfId="10" priority="8">
      <formula>$T$27</formula>
    </cfRule>
  </conditionalFormatting>
  <conditionalFormatting sqref="D25">
    <cfRule type="expression" dxfId="9" priority="7">
      <formula>$T$25</formula>
    </cfRule>
  </conditionalFormatting>
  <conditionalFormatting sqref="D23">
    <cfRule type="expression" dxfId="8" priority="6">
      <formula>$T$23</formula>
    </cfRule>
  </conditionalFormatting>
  <conditionalFormatting sqref="D20">
    <cfRule type="expression" dxfId="7" priority="5">
      <formula>$T$20</formula>
    </cfRule>
  </conditionalFormatting>
  <conditionalFormatting sqref="D18">
    <cfRule type="expression" dxfId="6" priority="4">
      <formula>$T$18</formula>
    </cfRule>
  </conditionalFormatting>
  <conditionalFormatting sqref="D16">
    <cfRule type="expression" dxfId="5" priority="3">
      <formula>$T$16</formula>
    </cfRule>
  </conditionalFormatting>
  <conditionalFormatting sqref="D14">
    <cfRule type="expression" dxfId="4" priority="2">
      <formula>$T$14</formula>
    </cfRule>
  </conditionalFormatting>
  <conditionalFormatting sqref="D12">
    <cfRule type="expression" dxfId="3" priority="1">
      <formula>$T$12</formula>
    </cfRule>
  </conditionalFormatting>
  <dataValidations count="1">
    <dataValidation type="whole" allowBlank="1" showInputMessage="1" showErrorMessage="1" sqref="A1:S75">
      <formula1>1000</formula1>
      <formula2>2000</formula2>
    </dataValidation>
  </dataValidations>
  <pageMargins left="0.45" right="0.45" top="0.5" bottom="1" header="0.3" footer="0"/>
  <pageSetup paperSize="5" scale="90" orientation="landscape" errors="blank" r:id="rId3"/>
  <drawing r:id="rId4"/>
  <legacyDrawing r:id="rId5"/>
  <mc:AlternateContent xmlns:mc="http://schemas.openxmlformats.org/markup-compatibility/2006">
    <mc:Choice Requires="x14">
      <controls>
        <mc:AlternateContent xmlns:mc="http://schemas.openxmlformats.org/markup-compatibility/2006">
          <mc:Choice Requires="x14">
            <control shapeId="2059" r:id="rId6" name="Check Box 11">
              <controlPr locked="0" defaultSize="0" autoFill="0" autoLine="0" autoPict="0">
                <anchor moveWithCells="1">
                  <from>
                    <xdr:col>8</xdr:col>
                    <xdr:colOff>266700</xdr:colOff>
                    <xdr:row>11</xdr:row>
                    <xdr:rowOff>742950</xdr:rowOff>
                  </from>
                  <to>
                    <xdr:col>8</xdr:col>
                    <xdr:colOff>542925</xdr:colOff>
                    <xdr:row>11</xdr:row>
                    <xdr:rowOff>1009650</xdr:rowOff>
                  </to>
                </anchor>
              </controlPr>
            </control>
          </mc:Choice>
        </mc:AlternateContent>
        <mc:AlternateContent xmlns:mc="http://schemas.openxmlformats.org/markup-compatibility/2006">
          <mc:Choice Requires="x14">
            <control shapeId="2060" r:id="rId7" name="Check Box 12">
              <controlPr locked="0" defaultSize="0" autoFill="0" autoLine="0" autoPict="0">
                <anchor moveWithCells="1">
                  <from>
                    <xdr:col>13</xdr:col>
                    <xdr:colOff>247650</xdr:colOff>
                    <xdr:row>11</xdr:row>
                    <xdr:rowOff>742950</xdr:rowOff>
                  </from>
                  <to>
                    <xdr:col>13</xdr:col>
                    <xdr:colOff>523875</xdr:colOff>
                    <xdr:row>11</xdr:row>
                    <xdr:rowOff>1009650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18</xdr:col>
                    <xdr:colOff>209550</xdr:colOff>
                    <xdr:row>11</xdr:row>
                    <xdr:rowOff>733425</xdr:rowOff>
                  </from>
                  <to>
                    <xdr:col>18</xdr:col>
                    <xdr:colOff>485775</xdr:colOff>
                    <xdr:row>11</xdr:row>
                    <xdr:rowOff>1000125</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8</xdr:col>
                    <xdr:colOff>266700</xdr:colOff>
                    <xdr:row>13</xdr:row>
                    <xdr:rowOff>685800</xdr:rowOff>
                  </from>
                  <to>
                    <xdr:col>8</xdr:col>
                    <xdr:colOff>542925</xdr:colOff>
                    <xdr:row>13</xdr:row>
                    <xdr:rowOff>952500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13</xdr:col>
                    <xdr:colOff>257175</xdr:colOff>
                    <xdr:row>13</xdr:row>
                    <xdr:rowOff>676275</xdr:rowOff>
                  </from>
                  <to>
                    <xdr:col>13</xdr:col>
                    <xdr:colOff>533400</xdr:colOff>
                    <xdr:row>13</xdr:row>
                    <xdr:rowOff>952500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18</xdr:col>
                    <xdr:colOff>228600</xdr:colOff>
                    <xdr:row>13</xdr:row>
                    <xdr:rowOff>666750</xdr:rowOff>
                  </from>
                  <to>
                    <xdr:col>18</xdr:col>
                    <xdr:colOff>504825</xdr:colOff>
                    <xdr:row>13</xdr:row>
                    <xdr:rowOff>942975</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8</xdr:col>
                    <xdr:colOff>257175</xdr:colOff>
                    <xdr:row>15</xdr:row>
                    <xdr:rowOff>866775</xdr:rowOff>
                  </from>
                  <to>
                    <xdr:col>8</xdr:col>
                    <xdr:colOff>533400</xdr:colOff>
                    <xdr:row>15</xdr:row>
                    <xdr:rowOff>1133475</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13</xdr:col>
                    <xdr:colOff>247650</xdr:colOff>
                    <xdr:row>15</xdr:row>
                    <xdr:rowOff>876300</xdr:rowOff>
                  </from>
                  <to>
                    <xdr:col>13</xdr:col>
                    <xdr:colOff>523875</xdr:colOff>
                    <xdr:row>15</xdr:row>
                    <xdr:rowOff>1143000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18</xdr:col>
                    <xdr:colOff>219075</xdr:colOff>
                    <xdr:row>15</xdr:row>
                    <xdr:rowOff>866775</xdr:rowOff>
                  </from>
                  <to>
                    <xdr:col>18</xdr:col>
                    <xdr:colOff>495300</xdr:colOff>
                    <xdr:row>15</xdr:row>
                    <xdr:rowOff>1133475</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8</xdr:col>
                    <xdr:colOff>266700</xdr:colOff>
                    <xdr:row>17</xdr:row>
                    <xdr:rowOff>1066800</xdr:rowOff>
                  </from>
                  <to>
                    <xdr:col>8</xdr:col>
                    <xdr:colOff>542925</xdr:colOff>
                    <xdr:row>17</xdr:row>
                    <xdr:rowOff>1333500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13</xdr:col>
                    <xdr:colOff>257175</xdr:colOff>
                    <xdr:row>17</xdr:row>
                    <xdr:rowOff>1047750</xdr:rowOff>
                  </from>
                  <to>
                    <xdr:col>13</xdr:col>
                    <xdr:colOff>533400</xdr:colOff>
                    <xdr:row>17</xdr:row>
                    <xdr:rowOff>1323975</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18</xdr:col>
                    <xdr:colOff>238125</xdr:colOff>
                    <xdr:row>17</xdr:row>
                    <xdr:rowOff>1066800</xdr:rowOff>
                  </from>
                  <to>
                    <xdr:col>18</xdr:col>
                    <xdr:colOff>514350</xdr:colOff>
                    <xdr:row>17</xdr:row>
                    <xdr:rowOff>1333500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8</xdr:col>
                    <xdr:colOff>238125</xdr:colOff>
                    <xdr:row>19</xdr:row>
                    <xdr:rowOff>914400</xdr:rowOff>
                  </from>
                  <to>
                    <xdr:col>8</xdr:col>
                    <xdr:colOff>514350</xdr:colOff>
                    <xdr:row>19</xdr:row>
                    <xdr:rowOff>1190625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13</xdr:col>
                    <xdr:colOff>257175</xdr:colOff>
                    <xdr:row>19</xdr:row>
                    <xdr:rowOff>914400</xdr:rowOff>
                  </from>
                  <to>
                    <xdr:col>13</xdr:col>
                    <xdr:colOff>533400</xdr:colOff>
                    <xdr:row>19</xdr:row>
                    <xdr:rowOff>1190625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18</xdr:col>
                    <xdr:colOff>238125</xdr:colOff>
                    <xdr:row>19</xdr:row>
                    <xdr:rowOff>914400</xdr:rowOff>
                  </from>
                  <to>
                    <xdr:col>18</xdr:col>
                    <xdr:colOff>514350</xdr:colOff>
                    <xdr:row>19</xdr:row>
                    <xdr:rowOff>1190625</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8</xdr:col>
                    <xdr:colOff>266700</xdr:colOff>
                    <xdr:row>22</xdr:row>
                    <xdr:rowOff>1514475</xdr:rowOff>
                  </from>
                  <to>
                    <xdr:col>8</xdr:col>
                    <xdr:colOff>542925</xdr:colOff>
                    <xdr:row>22</xdr:row>
                    <xdr:rowOff>1781175</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13</xdr:col>
                    <xdr:colOff>257175</xdr:colOff>
                    <xdr:row>22</xdr:row>
                    <xdr:rowOff>1514475</xdr:rowOff>
                  </from>
                  <to>
                    <xdr:col>13</xdr:col>
                    <xdr:colOff>533400</xdr:colOff>
                    <xdr:row>22</xdr:row>
                    <xdr:rowOff>1781175</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18</xdr:col>
                    <xdr:colOff>219075</xdr:colOff>
                    <xdr:row>22</xdr:row>
                    <xdr:rowOff>1524000</xdr:rowOff>
                  </from>
                  <to>
                    <xdr:col>18</xdr:col>
                    <xdr:colOff>495300</xdr:colOff>
                    <xdr:row>22</xdr:row>
                    <xdr:rowOff>1781175</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8</xdr:col>
                    <xdr:colOff>247650</xdr:colOff>
                    <xdr:row>24</xdr:row>
                    <xdr:rowOff>1228725</xdr:rowOff>
                  </from>
                  <to>
                    <xdr:col>8</xdr:col>
                    <xdr:colOff>533400</xdr:colOff>
                    <xdr:row>24</xdr:row>
                    <xdr:rowOff>1447800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13</xdr:col>
                    <xdr:colOff>257175</xdr:colOff>
                    <xdr:row>24</xdr:row>
                    <xdr:rowOff>1247775</xdr:rowOff>
                  </from>
                  <to>
                    <xdr:col>13</xdr:col>
                    <xdr:colOff>542925</xdr:colOff>
                    <xdr:row>24</xdr:row>
                    <xdr:rowOff>1457325</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18</xdr:col>
                    <xdr:colOff>180975</xdr:colOff>
                    <xdr:row>24</xdr:row>
                    <xdr:rowOff>1228725</xdr:rowOff>
                  </from>
                  <to>
                    <xdr:col>18</xdr:col>
                    <xdr:colOff>514350</xdr:colOff>
                    <xdr:row>24</xdr:row>
                    <xdr:rowOff>1476375</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8</xdr:col>
                    <xdr:colOff>247650</xdr:colOff>
                    <xdr:row>26</xdr:row>
                    <xdr:rowOff>952500</xdr:rowOff>
                  </from>
                  <to>
                    <xdr:col>8</xdr:col>
                    <xdr:colOff>523875</xdr:colOff>
                    <xdr:row>26</xdr:row>
                    <xdr:rowOff>1228725</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13</xdr:col>
                    <xdr:colOff>266700</xdr:colOff>
                    <xdr:row>26</xdr:row>
                    <xdr:rowOff>952500</xdr:rowOff>
                  </from>
                  <to>
                    <xdr:col>13</xdr:col>
                    <xdr:colOff>542925</xdr:colOff>
                    <xdr:row>26</xdr:row>
                    <xdr:rowOff>1228725</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18</xdr:col>
                    <xdr:colOff>238125</xdr:colOff>
                    <xdr:row>26</xdr:row>
                    <xdr:rowOff>952500</xdr:rowOff>
                  </from>
                  <to>
                    <xdr:col>18</xdr:col>
                    <xdr:colOff>514350</xdr:colOff>
                    <xdr:row>26</xdr:row>
                    <xdr:rowOff>1209675</xdr:rowOff>
                  </to>
                </anchor>
              </controlPr>
            </control>
          </mc:Choice>
        </mc:AlternateContent>
        <mc:AlternateContent xmlns:mc="http://schemas.openxmlformats.org/markup-compatibility/2006">
          <mc:Choice Requires="x14">
            <control shapeId="2087" r:id="rId30" name="Check Box 39">
              <controlPr defaultSize="0" autoFill="0" autoLine="0" autoPict="0">
                <anchor moveWithCells="1">
                  <from>
                    <xdr:col>8</xdr:col>
                    <xdr:colOff>266700</xdr:colOff>
                    <xdr:row>28</xdr:row>
                    <xdr:rowOff>638175</xdr:rowOff>
                  </from>
                  <to>
                    <xdr:col>8</xdr:col>
                    <xdr:colOff>542925</xdr:colOff>
                    <xdr:row>28</xdr:row>
                    <xdr:rowOff>904875</xdr:rowOff>
                  </to>
                </anchor>
              </controlPr>
            </control>
          </mc:Choice>
        </mc:AlternateContent>
        <mc:AlternateContent xmlns:mc="http://schemas.openxmlformats.org/markup-compatibility/2006">
          <mc:Choice Requires="x14">
            <control shapeId="2088" r:id="rId31" name="Check Box 40">
              <controlPr defaultSize="0" autoFill="0" autoLine="0" autoPict="0">
                <anchor moveWithCells="1">
                  <from>
                    <xdr:col>13</xdr:col>
                    <xdr:colOff>266700</xdr:colOff>
                    <xdr:row>28</xdr:row>
                    <xdr:rowOff>638175</xdr:rowOff>
                  </from>
                  <to>
                    <xdr:col>13</xdr:col>
                    <xdr:colOff>542925</xdr:colOff>
                    <xdr:row>28</xdr:row>
                    <xdr:rowOff>904875</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18</xdr:col>
                    <xdr:colOff>238125</xdr:colOff>
                    <xdr:row>28</xdr:row>
                    <xdr:rowOff>628650</xdr:rowOff>
                  </from>
                  <to>
                    <xdr:col>18</xdr:col>
                    <xdr:colOff>514350</xdr:colOff>
                    <xdr:row>28</xdr:row>
                    <xdr:rowOff>904875</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8</xdr:col>
                    <xdr:colOff>257175</xdr:colOff>
                    <xdr:row>30</xdr:row>
                    <xdr:rowOff>514350</xdr:rowOff>
                  </from>
                  <to>
                    <xdr:col>8</xdr:col>
                    <xdr:colOff>533400</xdr:colOff>
                    <xdr:row>30</xdr:row>
                    <xdr:rowOff>790575</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13</xdr:col>
                    <xdr:colOff>257175</xdr:colOff>
                    <xdr:row>30</xdr:row>
                    <xdr:rowOff>514350</xdr:rowOff>
                  </from>
                  <to>
                    <xdr:col>13</xdr:col>
                    <xdr:colOff>533400</xdr:colOff>
                    <xdr:row>30</xdr:row>
                    <xdr:rowOff>790575</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18</xdr:col>
                    <xdr:colOff>228600</xdr:colOff>
                    <xdr:row>30</xdr:row>
                    <xdr:rowOff>523875</xdr:rowOff>
                  </from>
                  <to>
                    <xdr:col>18</xdr:col>
                    <xdr:colOff>504825</xdr:colOff>
                    <xdr:row>30</xdr:row>
                    <xdr:rowOff>790575</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8</xdr:col>
                    <xdr:colOff>247650</xdr:colOff>
                    <xdr:row>32</xdr:row>
                    <xdr:rowOff>1095375</xdr:rowOff>
                  </from>
                  <to>
                    <xdr:col>8</xdr:col>
                    <xdr:colOff>523875</xdr:colOff>
                    <xdr:row>32</xdr:row>
                    <xdr:rowOff>1371600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13</xdr:col>
                    <xdr:colOff>257175</xdr:colOff>
                    <xdr:row>32</xdr:row>
                    <xdr:rowOff>1085850</xdr:rowOff>
                  </from>
                  <to>
                    <xdr:col>13</xdr:col>
                    <xdr:colOff>533400</xdr:colOff>
                    <xdr:row>32</xdr:row>
                    <xdr:rowOff>1362075</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18</xdr:col>
                    <xdr:colOff>238125</xdr:colOff>
                    <xdr:row>32</xdr:row>
                    <xdr:rowOff>1085850</xdr:rowOff>
                  </from>
                  <to>
                    <xdr:col>18</xdr:col>
                    <xdr:colOff>514350</xdr:colOff>
                    <xdr:row>32</xdr:row>
                    <xdr:rowOff>1362075</xdr:rowOff>
                  </to>
                </anchor>
              </controlPr>
            </control>
          </mc:Choice>
        </mc:AlternateContent>
        <mc:AlternateContent xmlns:mc="http://schemas.openxmlformats.org/markup-compatibility/2006">
          <mc:Choice Requires="x14">
            <control shapeId="2102" r:id="rId39" name="Check Box 54">
              <controlPr defaultSize="0" autoFill="0" autoLine="0" autoPict="0">
                <anchor moveWithCells="1">
                  <from>
                    <xdr:col>8</xdr:col>
                    <xdr:colOff>247650</xdr:colOff>
                    <xdr:row>34</xdr:row>
                    <xdr:rowOff>762000</xdr:rowOff>
                  </from>
                  <to>
                    <xdr:col>8</xdr:col>
                    <xdr:colOff>523875</xdr:colOff>
                    <xdr:row>34</xdr:row>
                    <xdr:rowOff>1038225</xdr:rowOff>
                  </to>
                </anchor>
              </controlPr>
            </control>
          </mc:Choice>
        </mc:AlternateContent>
        <mc:AlternateContent xmlns:mc="http://schemas.openxmlformats.org/markup-compatibility/2006">
          <mc:Choice Requires="x14">
            <control shapeId="2103" r:id="rId40" name="Check Box 55">
              <controlPr defaultSize="0" autoFill="0" autoLine="0" autoPict="0">
                <anchor moveWithCells="1">
                  <from>
                    <xdr:col>13</xdr:col>
                    <xdr:colOff>257175</xdr:colOff>
                    <xdr:row>34</xdr:row>
                    <xdr:rowOff>781050</xdr:rowOff>
                  </from>
                  <to>
                    <xdr:col>13</xdr:col>
                    <xdr:colOff>533400</xdr:colOff>
                    <xdr:row>34</xdr:row>
                    <xdr:rowOff>1057275</xdr:rowOff>
                  </to>
                </anchor>
              </controlPr>
            </control>
          </mc:Choice>
        </mc:AlternateContent>
        <mc:AlternateContent xmlns:mc="http://schemas.openxmlformats.org/markup-compatibility/2006">
          <mc:Choice Requires="x14">
            <control shapeId="2104" r:id="rId41" name="Check Box 56">
              <controlPr defaultSize="0" autoFill="0" autoLine="0" autoPict="0">
                <anchor moveWithCells="1">
                  <from>
                    <xdr:col>18</xdr:col>
                    <xdr:colOff>238125</xdr:colOff>
                    <xdr:row>34</xdr:row>
                    <xdr:rowOff>752475</xdr:rowOff>
                  </from>
                  <to>
                    <xdr:col>18</xdr:col>
                    <xdr:colOff>514350</xdr:colOff>
                    <xdr:row>34</xdr:row>
                    <xdr:rowOff>1028700</xdr:rowOff>
                  </to>
                </anchor>
              </controlPr>
            </control>
          </mc:Choice>
        </mc:AlternateContent>
        <mc:AlternateContent xmlns:mc="http://schemas.openxmlformats.org/markup-compatibility/2006">
          <mc:Choice Requires="x14">
            <control shapeId="2105" r:id="rId42" name="Check Box 57">
              <controlPr defaultSize="0" autoFill="0" autoLine="0" autoPict="0">
                <anchor moveWithCells="1">
                  <from>
                    <xdr:col>8</xdr:col>
                    <xdr:colOff>266700</xdr:colOff>
                    <xdr:row>36</xdr:row>
                    <xdr:rowOff>723900</xdr:rowOff>
                  </from>
                  <to>
                    <xdr:col>8</xdr:col>
                    <xdr:colOff>542925</xdr:colOff>
                    <xdr:row>36</xdr:row>
                    <xdr:rowOff>990600</xdr:rowOff>
                  </to>
                </anchor>
              </controlPr>
            </control>
          </mc:Choice>
        </mc:AlternateContent>
        <mc:AlternateContent xmlns:mc="http://schemas.openxmlformats.org/markup-compatibility/2006">
          <mc:Choice Requires="x14">
            <control shapeId="2106" r:id="rId43" name="Check Box 58">
              <controlPr defaultSize="0" autoFill="0" autoLine="0" autoPict="0">
                <anchor moveWithCells="1">
                  <from>
                    <xdr:col>13</xdr:col>
                    <xdr:colOff>266700</xdr:colOff>
                    <xdr:row>36</xdr:row>
                    <xdr:rowOff>733425</xdr:rowOff>
                  </from>
                  <to>
                    <xdr:col>13</xdr:col>
                    <xdr:colOff>542925</xdr:colOff>
                    <xdr:row>36</xdr:row>
                    <xdr:rowOff>1000125</xdr:rowOff>
                  </to>
                </anchor>
              </controlPr>
            </control>
          </mc:Choice>
        </mc:AlternateContent>
        <mc:AlternateContent xmlns:mc="http://schemas.openxmlformats.org/markup-compatibility/2006">
          <mc:Choice Requires="x14">
            <control shapeId="2107" r:id="rId44" name="Check Box 59">
              <controlPr defaultSize="0" autoFill="0" autoLine="0" autoPict="0">
                <anchor moveWithCells="1">
                  <from>
                    <xdr:col>18</xdr:col>
                    <xdr:colOff>238125</xdr:colOff>
                    <xdr:row>36</xdr:row>
                    <xdr:rowOff>733425</xdr:rowOff>
                  </from>
                  <to>
                    <xdr:col>18</xdr:col>
                    <xdr:colOff>514350</xdr:colOff>
                    <xdr:row>36</xdr:row>
                    <xdr:rowOff>1000125</xdr:rowOff>
                  </to>
                </anchor>
              </controlPr>
            </control>
          </mc:Choice>
        </mc:AlternateContent>
        <mc:AlternateContent xmlns:mc="http://schemas.openxmlformats.org/markup-compatibility/2006">
          <mc:Choice Requires="x14">
            <control shapeId="2108" r:id="rId45" name="Check Box 60">
              <controlPr defaultSize="0" autoFill="0" autoLine="0" autoPict="0">
                <anchor moveWithCells="1">
                  <from>
                    <xdr:col>8</xdr:col>
                    <xdr:colOff>257175</xdr:colOff>
                    <xdr:row>38</xdr:row>
                    <xdr:rowOff>714375</xdr:rowOff>
                  </from>
                  <to>
                    <xdr:col>8</xdr:col>
                    <xdr:colOff>533400</xdr:colOff>
                    <xdr:row>38</xdr:row>
                    <xdr:rowOff>990600</xdr:rowOff>
                  </to>
                </anchor>
              </controlPr>
            </control>
          </mc:Choice>
        </mc:AlternateContent>
        <mc:AlternateContent xmlns:mc="http://schemas.openxmlformats.org/markup-compatibility/2006">
          <mc:Choice Requires="x14">
            <control shapeId="2109" r:id="rId46" name="Check Box 61">
              <controlPr defaultSize="0" autoFill="0" autoLine="0" autoPict="0">
                <anchor moveWithCells="1">
                  <from>
                    <xdr:col>13</xdr:col>
                    <xdr:colOff>266700</xdr:colOff>
                    <xdr:row>38</xdr:row>
                    <xdr:rowOff>723900</xdr:rowOff>
                  </from>
                  <to>
                    <xdr:col>13</xdr:col>
                    <xdr:colOff>542925</xdr:colOff>
                    <xdr:row>38</xdr:row>
                    <xdr:rowOff>990600</xdr:rowOff>
                  </to>
                </anchor>
              </controlPr>
            </control>
          </mc:Choice>
        </mc:AlternateContent>
        <mc:AlternateContent xmlns:mc="http://schemas.openxmlformats.org/markup-compatibility/2006">
          <mc:Choice Requires="x14">
            <control shapeId="2110" r:id="rId47" name="Check Box 62">
              <controlPr defaultSize="0" autoFill="0" autoLine="0" autoPict="0">
                <anchor moveWithCells="1">
                  <from>
                    <xdr:col>18</xdr:col>
                    <xdr:colOff>219075</xdr:colOff>
                    <xdr:row>38</xdr:row>
                    <xdr:rowOff>714375</xdr:rowOff>
                  </from>
                  <to>
                    <xdr:col>18</xdr:col>
                    <xdr:colOff>495300</xdr:colOff>
                    <xdr:row>38</xdr:row>
                    <xdr:rowOff>990600</xdr:rowOff>
                  </to>
                </anchor>
              </controlPr>
            </control>
          </mc:Choice>
        </mc:AlternateContent>
        <mc:AlternateContent xmlns:mc="http://schemas.openxmlformats.org/markup-compatibility/2006">
          <mc:Choice Requires="x14">
            <control shapeId="2111" r:id="rId48" name="Check Box 63">
              <controlPr defaultSize="0" autoFill="0" autoLine="0" autoPict="0">
                <anchor moveWithCells="1">
                  <from>
                    <xdr:col>8</xdr:col>
                    <xdr:colOff>266700</xdr:colOff>
                    <xdr:row>40</xdr:row>
                    <xdr:rowOff>657225</xdr:rowOff>
                  </from>
                  <to>
                    <xdr:col>8</xdr:col>
                    <xdr:colOff>542925</xdr:colOff>
                    <xdr:row>40</xdr:row>
                    <xdr:rowOff>933450</xdr:rowOff>
                  </to>
                </anchor>
              </controlPr>
            </control>
          </mc:Choice>
        </mc:AlternateContent>
        <mc:AlternateContent xmlns:mc="http://schemas.openxmlformats.org/markup-compatibility/2006">
          <mc:Choice Requires="x14">
            <control shapeId="2112" r:id="rId49" name="Check Box 64">
              <controlPr defaultSize="0" autoFill="0" autoLine="0" autoPict="0">
                <anchor moveWithCells="1">
                  <from>
                    <xdr:col>13</xdr:col>
                    <xdr:colOff>266700</xdr:colOff>
                    <xdr:row>40</xdr:row>
                    <xdr:rowOff>666750</xdr:rowOff>
                  </from>
                  <to>
                    <xdr:col>13</xdr:col>
                    <xdr:colOff>542925</xdr:colOff>
                    <xdr:row>40</xdr:row>
                    <xdr:rowOff>942975</xdr:rowOff>
                  </to>
                </anchor>
              </controlPr>
            </control>
          </mc:Choice>
        </mc:AlternateContent>
        <mc:AlternateContent xmlns:mc="http://schemas.openxmlformats.org/markup-compatibility/2006">
          <mc:Choice Requires="x14">
            <control shapeId="2113" r:id="rId50" name="Check Box 65">
              <controlPr defaultSize="0" autoFill="0" autoLine="0" autoPict="0">
                <anchor moveWithCells="1">
                  <from>
                    <xdr:col>18</xdr:col>
                    <xdr:colOff>238125</xdr:colOff>
                    <xdr:row>40</xdr:row>
                    <xdr:rowOff>666750</xdr:rowOff>
                  </from>
                  <to>
                    <xdr:col>18</xdr:col>
                    <xdr:colOff>514350</xdr:colOff>
                    <xdr:row>40</xdr:row>
                    <xdr:rowOff>942975</xdr:rowOff>
                  </to>
                </anchor>
              </controlPr>
            </control>
          </mc:Choice>
        </mc:AlternateContent>
        <mc:AlternateContent xmlns:mc="http://schemas.openxmlformats.org/markup-compatibility/2006">
          <mc:Choice Requires="x14">
            <control shapeId="2114" r:id="rId51" name="Check Box 66">
              <controlPr defaultSize="0" autoFill="0" autoLine="0" autoPict="0">
                <anchor moveWithCells="1">
                  <from>
                    <xdr:col>8</xdr:col>
                    <xdr:colOff>266700</xdr:colOff>
                    <xdr:row>44</xdr:row>
                    <xdr:rowOff>666750</xdr:rowOff>
                  </from>
                  <to>
                    <xdr:col>8</xdr:col>
                    <xdr:colOff>542925</xdr:colOff>
                    <xdr:row>44</xdr:row>
                    <xdr:rowOff>942975</xdr:rowOff>
                  </to>
                </anchor>
              </controlPr>
            </control>
          </mc:Choice>
        </mc:AlternateContent>
        <mc:AlternateContent xmlns:mc="http://schemas.openxmlformats.org/markup-compatibility/2006">
          <mc:Choice Requires="x14">
            <control shapeId="2115" r:id="rId52" name="Check Box 67">
              <controlPr defaultSize="0" autoFill="0" autoLine="0" autoPict="0">
                <anchor moveWithCells="1">
                  <from>
                    <xdr:col>13</xdr:col>
                    <xdr:colOff>257175</xdr:colOff>
                    <xdr:row>44</xdr:row>
                    <xdr:rowOff>666750</xdr:rowOff>
                  </from>
                  <to>
                    <xdr:col>13</xdr:col>
                    <xdr:colOff>533400</xdr:colOff>
                    <xdr:row>44</xdr:row>
                    <xdr:rowOff>942975</xdr:rowOff>
                  </to>
                </anchor>
              </controlPr>
            </control>
          </mc:Choice>
        </mc:AlternateContent>
        <mc:AlternateContent xmlns:mc="http://schemas.openxmlformats.org/markup-compatibility/2006">
          <mc:Choice Requires="x14">
            <control shapeId="2116" r:id="rId53" name="Check Box 68">
              <controlPr defaultSize="0" autoFill="0" autoLine="0" autoPict="0">
                <anchor moveWithCells="1">
                  <from>
                    <xdr:col>18</xdr:col>
                    <xdr:colOff>219075</xdr:colOff>
                    <xdr:row>44</xdr:row>
                    <xdr:rowOff>666750</xdr:rowOff>
                  </from>
                  <to>
                    <xdr:col>18</xdr:col>
                    <xdr:colOff>495300</xdr:colOff>
                    <xdr:row>44</xdr:row>
                    <xdr:rowOff>933450</xdr:rowOff>
                  </to>
                </anchor>
              </controlPr>
            </control>
          </mc:Choice>
        </mc:AlternateContent>
        <mc:AlternateContent xmlns:mc="http://schemas.openxmlformats.org/markup-compatibility/2006">
          <mc:Choice Requires="x14">
            <control shapeId="2117" r:id="rId54" name="Check Box 69">
              <controlPr defaultSize="0" autoFill="0" autoLine="0" autoPict="0">
                <anchor moveWithCells="1">
                  <from>
                    <xdr:col>8</xdr:col>
                    <xdr:colOff>266700</xdr:colOff>
                    <xdr:row>46</xdr:row>
                    <xdr:rowOff>838200</xdr:rowOff>
                  </from>
                  <to>
                    <xdr:col>8</xdr:col>
                    <xdr:colOff>542925</xdr:colOff>
                    <xdr:row>46</xdr:row>
                    <xdr:rowOff>1114425</xdr:rowOff>
                  </to>
                </anchor>
              </controlPr>
            </control>
          </mc:Choice>
        </mc:AlternateContent>
        <mc:AlternateContent xmlns:mc="http://schemas.openxmlformats.org/markup-compatibility/2006">
          <mc:Choice Requires="x14">
            <control shapeId="2118" r:id="rId55" name="Check Box 70">
              <controlPr defaultSize="0" autoFill="0" autoLine="0" autoPict="0">
                <anchor moveWithCells="1">
                  <from>
                    <xdr:col>13</xdr:col>
                    <xdr:colOff>266700</xdr:colOff>
                    <xdr:row>46</xdr:row>
                    <xdr:rowOff>847725</xdr:rowOff>
                  </from>
                  <to>
                    <xdr:col>13</xdr:col>
                    <xdr:colOff>542925</xdr:colOff>
                    <xdr:row>46</xdr:row>
                    <xdr:rowOff>1123950</xdr:rowOff>
                  </to>
                </anchor>
              </controlPr>
            </control>
          </mc:Choice>
        </mc:AlternateContent>
        <mc:AlternateContent xmlns:mc="http://schemas.openxmlformats.org/markup-compatibility/2006">
          <mc:Choice Requires="x14">
            <control shapeId="2119" r:id="rId56" name="Check Box 71">
              <controlPr defaultSize="0" autoFill="0" autoLine="0" autoPict="0">
                <anchor moveWithCells="1">
                  <from>
                    <xdr:col>18</xdr:col>
                    <xdr:colOff>228600</xdr:colOff>
                    <xdr:row>46</xdr:row>
                    <xdr:rowOff>838200</xdr:rowOff>
                  </from>
                  <to>
                    <xdr:col>18</xdr:col>
                    <xdr:colOff>504825</xdr:colOff>
                    <xdr:row>46</xdr:row>
                    <xdr:rowOff>1114425</xdr:rowOff>
                  </to>
                </anchor>
              </controlPr>
            </control>
          </mc:Choice>
        </mc:AlternateContent>
        <mc:AlternateContent xmlns:mc="http://schemas.openxmlformats.org/markup-compatibility/2006">
          <mc:Choice Requires="x14">
            <control shapeId="2120" r:id="rId57" name="Check Box 72">
              <controlPr defaultSize="0" autoFill="0" autoLine="0" autoPict="0">
                <anchor moveWithCells="1">
                  <from>
                    <xdr:col>8</xdr:col>
                    <xdr:colOff>266700</xdr:colOff>
                    <xdr:row>48</xdr:row>
                    <xdr:rowOff>1028700</xdr:rowOff>
                  </from>
                  <to>
                    <xdr:col>8</xdr:col>
                    <xdr:colOff>542925</xdr:colOff>
                    <xdr:row>48</xdr:row>
                    <xdr:rowOff>1304925</xdr:rowOff>
                  </to>
                </anchor>
              </controlPr>
            </control>
          </mc:Choice>
        </mc:AlternateContent>
        <mc:AlternateContent xmlns:mc="http://schemas.openxmlformats.org/markup-compatibility/2006">
          <mc:Choice Requires="x14">
            <control shapeId="2121" r:id="rId58" name="Check Box 73">
              <controlPr defaultSize="0" autoFill="0" autoLine="0" autoPict="0">
                <anchor moveWithCells="1">
                  <from>
                    <xdr:col>13</xdr:col>
                    <xdr:colOff>266700</xdr:colOff>
                    <xdr:row>48</xdr:row>
                    <xdr:rowOff>1028700</xdr:rowOff>
                  </from>
                  <to>
                    <xdr:col>13</xdr:col>
                    <xdr:colOff>542925</xdr:colOff>
                    <xdr:row>48</xdr:row>
                    <xdr:rowOff>1304925</xdr:rowOff>
                  </to>
                </anchor>
              </controlPr>
            </control>
          </mc:Choice>
        </mc:AlternateContent>
        <mc:AlternateContent xmlns:mc="http://schemas.openxmlformats.org/markup-compatibility/2006">
          <mc:Choice Requires="x14">
            <control shapeId="2122" r:id="rId59" name="Check Box 74">
              <controlPr defaultSize="0" autoFill="0" autoLine="0" autoPict="0">
                <anchor moveWithCells="1">
                  <from>
                    <xdr:col>18</xdr:col>
                    <xdr:colOff>228600</xdr:colOff>
                    <xdr:row>48</xdr:row>
                    <xdr:rowOff>1038225</xdr:rowOff>
                  </from>
                  <to>
                    <xdr:col>18</xdr:col>
                    <xdr:colOff>504825</xdr:colOff>
                    <xdr:row>48</xdr:row>
                    <xdr:rowOff>1314450</xdr:rowOff>
                  </to>
                </anchor>
              </controlPr>
            </control>
          </mc:Choice>
        </mc:AlternateContent>
        <mc:AlternateContent xmlns:mc="http://schemas.openxmlformats.org/markup-compatibility/2006">
          <mc:Choice Requires="x14">
            <control shapeId="2123" r:id="rId60" name="Check Box 75">
              <controlPr defaultSize="0" autoFill="0" autoLine="0" autoPict="0">
                <anchor moveWithCells="1">
                  <from>
                    <xdr:col>8</xdr:col>
                    <xdr:colOff>247650</xdr:colOff>
                    <xdr:row>50</xdr:row>
                    <xdr:rowOff>1076325</xdr:rowOff>
                  </from>
                  <to>
                    <xdr:col>8</xdr:col>
                    <xdr:colOff>523875</xdr:colOff>
                    <xdr:row>50</xdr:row>
                    <xdr:rowOff>1352550</xdr:rowOff>
                  </to>
                </anchor>
              </controlPr>
            </control>
          </mc:Choice>
        </mc:AlternateContent>
        <mc:AlternateContent xmlns:mc="http://schemas.openxmlformats.org/markup-compatibility/2006">
          <mc:Choice Requires="x14">
            <control shapeId="2124" r:id="rId61" name="Check Box 76">
              <controlPr defaultSize="0" autoFill="0" autoLine="0" autoPict="0">
                <anchor moveWithCells="1">
                  <from>
                    <xdr:col>13</xdr:col>
                    <xdr:colOff>257175</xdr:colOff>
                    <xdr:row>50</xdr:row>
                    <xdr:rowOff>1076325</xdr:rowOff>
                  </from>
                  <to>
                    <xdr:col>13</xdr:col>
                    <xdr:colOff>533400</xdr:colOff>
                    <xdr:row>50</xdr:row>
                    <xdr:rowOff>1352550</xdr:rowOff>
                  </to>
                </anchor>
              </controlPr>
            </control>
          </mc:Choice>
        </mc:AlternateContent>
        <mc:AlternateContent xmlns:mc="http://schemas.openxmlformats.org/markup-compatibility/2006">
          <mc:Choice Requires="x14">
            <control shapeId="2125" r:id="rId62" name="Check Box 77">
              <controlPr defaultSize="0" autoFill="0" autoLine="0" autoPict="0">
                <anchor moveWithCells="1">
                  <from>
                    <xdr:col>18</xdr:col>
                    <xdr:colOff>228600</xdr:colOff>
                    <xdr:row>50</xdr:row>
                    <xdr:rowOff>1095375</xdr:rowOff>
                  </from>
                  <to>
                    <xdr:col>18</xdr:col>
                    <xdr:colOff>504825</xdr:colOff>
                    <xdr:row>50</xdr:row>
                    <xdr:rowOff>1371600</xdr:rowOff>
                  </to>
                </anchor>
              </controlPr>
            </control>
          </mc:Choice>
        </mc:AlternateContent>
        <mc:AlternateContent xmlns:mc="http://schemas.openxmlformats.org/markup-compatibility/2006">
          <mc:Choice Requires="x14">
            <control shapeId="2126" r:id="rId63" name="Check Box 78">
              <controlPr defaultSize="0" autoFill="0" autoLine="0" autoPict="0">
                <anchor moveWithCells="1">
                  <from>
                    <xdr:col>8</xdr:col>
                    <xdr:colOff>247650</xdr:colOff>
                    <xdr:row>52</xdr:row>
                    <xdr:rowOff>1019175</xdr:rowOff>
                  </from>
                  <to>
                    <xdr:col>8</xdr:col>
                    <xdr:colOff>523875</xdr:colOff>
                    <xdr:row>52</xdr:row>
                    <xdr:rowOff>1295400</xdr:rowOff>
                  </to>
                </anchor>
              </controlPr>
            </control>
          </mc:Choice>
        </mc:AlternateContent>
        <mc:AlternateContent xmlns:mc="http://schemas.openxmlformats.org/markup-compatibility/2006">
          <mc:Choice Requires="x14">
            <control shapeId="2127" r:id="rId64" name="Check Box 79">
              <controlPr defaultSize="0" autoFill="0" autoLine="0" autoPict="0">
                <anchor moveWithCells="1">
                  <from>
                    <xdr:col>13</xdr:col>
                    <xdr:colOff>266700</xdr:colOff>
                    <xdr:row>52</xdr:row>
                    <xdr:rowOff>1028700</xdr:rowOff>
                  </from>
                  <to>
                    <xdr:col>13</xdr:col>
                    <xdr:colOff>542925</xdr:colOff>
                    <xdr:row>52</xdr:row>
                    <xdr:rowOff>1304925</xdr:rowOff>
                  </to>
                </anchor>
              </controlPr>
            </control>
          </mc:Choice>
        </mc:AlternateContent>
        <mc:AlternateContent xmlns:mc="http://schemas.openxmlformats.org/markup-compatibility/2006">
          <mc:Choice Requires="x14">
            <control shapeId="2128" r:id="rId65" name="Check Box 80">
              <controlPr defaultSize="0" autoFill="0" autoLine="0" autoPict="0">
                <anchor moveWithCells="1">
                  <from>
                    <xdr:col>18</xdr:col>
                    <xdr:colOff>219075</xdr:colOff>
                    <xdr:row>52</xdr:row>
                    <xdr:rowOff>1038225</xdr:rowOff>
                  </from>
                  <to>
                    <xdr:col>18</xdr:col>
                    <xdr:colOff>495300</xdr:colOff>
                    <xdr:row>52</xdr:row>
                    <xdr:rowOff>1314450</xdr:rowOff>
                  </to>
                </anchor>
              </controlPr>
            </control>
          </mc:Choice>
        </mc:AlternateContent>
        <mc:AlternateContent xmlns:mc="http://schemas.openxmlformats.org/markup-compatibility/2006">
          <mc:Choice Requires="x14">
            <control shapeId="2129" r:id="rId66" name="Check Box 81">
              <controlPr defaultSize="0" autoFill="0" autoLine="0" autoPict="0">
                <anchor moveWithCells="1">
                  <from>
                    <xdr:col>8</xdr:col>
                    <xdr:colOff>257175</xdr:colOff>
                    <xdr:row>56</xdr:row>
                    <xdr:rowOff>914400</xdr:rowOff>
                  </from>
                  <to>
                    <xdr:col>8</xdr:col>
                    <xdr:colOff>533400</xdr:colOff>
                    <xdr:row>56</xdr:row>
                    <xdr:rowOff>1190625</xdr:rowOff>
                  </to>
                </anchor>
              </controlPr>
            </control>
          </mc:Choice>
        </mc:AlternateContent>
        <mc:AlternateContent xmlns:mc="http://schemas.openxmlformats.org/markup-compatibility/2006">
          <mc:Choice Requires="x14">
            <control shapeId="2130" r:id="rId67" name="Check Box 82">
              <controlPr defaultSize="0" autoFill="0" autoLine="0" autoPict="0">
                <anchor moveWithCells="1">
                  <from>
                    <xdr:col>13</xdr:col>
                    <xdr:colOff>247650</xdr:colOff>
                    <xdr:row>56</xdr:row>
                    <xdr:rowOff>914400</xdr:rowOff>
                  </from>
                  <to>
                    <xdr:col>13</xdr:col>
                    <xdr:colOff>523875</xdr:colOff>
                    <xdr:row>56</xdr:row>
                    <xdr:rowOff>1190625</xdr:rowOff>
                  </to>
                </anchor>
              </controlPr>
            </control>
          </mc:Choice>
        </mc:AlternateContent>
        <mc:AlternateContent xmlns:mc="http://schemas.openxmlformats.org/markup-compatibility/2006">
          <mc:Choice Requires="x14">
            <control shapeId="2131" r:id="rId68" name="Check Box 83">
              <controlPr defaultSize="0" autoFill="0" autoLine="0" autoPict="0">
                <anchor moveWithCells="1">
                  <from>
                    <xdr:col>18</xdr:col>
                    <xdr:colOff>228600</xdr:colOff>
                    <xdr:row>56</xdr:row>
                    <xdr:rowOff>914400</xdr:rowOff>
                  </from>
                  <to>
                    <xdr:col>18</xdr:col>
                    <xdr:colOff>504825</xdr:colOff>
                    <xdr:row>56</xdr:row>
                    <xdr:rowOff>1190625</xdr:rowOff>
                  </to>
                </anchor>
              </controlPr>
            </control>
          </mc:Choice>
        </mc:AlternateContent>
        <mc:AlternateContent xmlns:mc="http://schemas.openxmlformats.org/markup-compatibility/2006">
          <mc:Choice Requires="x14">
            <control shapeId="2132" r:id="rId69" name="Check Box 84">
              <controlPr defaultSize="0" autoFill="0" autoLine="0" autoPict="0">
                <anchor moveWithCells="1">
                  <from>
                    <xdr:col>8</xdr:col>
                    <xdr:colOff>257175</xdr:colOff>
                    <xdr:row>58</xdr:row>
                    <xdr:rowOff>800100</xdr:rowOff>
                  </from>
                  <to>
                    <xdr:col>8</xdr:col>
                    <xdr:colOff>533400</xdr:colOff>
                    <xdr:row>58</xdr:row>
                    <xdr:rowOff>1066800</xdr:rowOff>
                  </to>
                </anchor>
              </controlPr>
            </control>
          </mc:Choice>
        </mc:AlternateContent>
        <mc:AlternateContent xmlns:mc="http://schemas.openxmlformats.org/markup-compatibility/2006">
          <mc:Choice Requires="x14">
            <control shapeId="2133" r:id="rId70" name="Check Box 85">
              <controlPr defaultSize="0" autoFill="0" autoLine="0" autoPict="0">
                <anchor moveWithCells="1">
                  <from>
                    <xdr:col>13</xdr:col>
                    <xdr:colOff>266700</xdr:colOff>
                    <xdr:row>58</xdr:row>
                    <xdr:rowOff>790575</xdr:rowOff>
                  </from>
                  <to>
                    <xdr:col>13</xdr:col>
                    <xdr:colOff>542925</xdr:colOff>
                    <xdr:row>58</xdr:row>
                    <xdr:rowOff>1066800</xdr:rowOff>
                  </to>
                </anchor>
              </controlPr>
            </control>
          </mc:Choice>
        </mc:AlternateContent>
        <mc:AlternateContent xmlns:mc="http://schemas.openxmlformats.org/markup-compatibility/2006">
          <mc:Choice Requires="x14">
            <control shapeId="2134" r:id="rId71" name="Check Box 86">
              <controlPr defaultSize="0" autoFill="0" autoLine="0" autoPict="0">
                <anchor moveWithCells="1">
                  <from>
                    <xdr:col>18</xdr:col>
                    <xdr:colOff>238125</xdr:colOff>
                    <xdr:row>58</xdr:row>
                    <xdr:rowOff>809625</xdr:rowOff>
                  </from>
                  <to>
                    <xdr:col>18</xdr:col>
                    <xdr:colOff>514350</xdr:colOff>
                    <xdr:row>58</xdr:row>
                    <xdr:rowOff>1085850</xdr:rowOff>
                  </to>
                </anchor>
              </controlPr>
            </control>
          </mc:Choice>
        </mc:AlternateContent>
        <mc:AlternateContent xmlns:mc="http://schemas.openxmlformats.org/markup-compatibility/2006">
          <mc:Choice Requires="x14">
            <control shapeId="2135" r:id="rId72" name="Check Box 87">
              <controlPr defaultSize="0" autoFill="0" autoLine="0" autoPict="0">
                <anchor moveWithCells="1">
                  <from>
                    <xdr:col>8</xdr:col>
                    <xdr:colOff>247650</xdr:colOff>
                    <xdr:row>60</xdr:row>
                    <xdr:rowOff>876300</xdr:rowOff>
                  </from>
                  <to>
                    <xdr:col>8</xdr:col>
                    <xdr:colOff>523875</xdr:colOff>
                    <xdr:row>60</xdr:row>
                    <xdr:rowOff>1152525</xdr:rowOff>
                  </to>
                </anchor>
              </controlPr>
            </control>
          </mc:Choice>
        </mc:AlternateContent>
        <mc:AlternateContent xmlns:mc="http://schemas.openxmlformats.org/markup-compatibility/2006">
          <mc:Choice Requires="x14">
            <control shapeId="2136" r:id="rId73" name="Check Box 88">
              <controlPr defaultSize="0" autoFill="0" autoLine="0" autoPict="0">
                <anchor moveWithCells="1">
                  <from>
                    <xdr:col>13</xdr:col>
                    <xdr:colOff>266700</xdr:colOff>
                    <xdr:row>60</xdr:row>
                    <xdr:rowOff>876300</xdr:rowOff>
                  </from>
                  <to>
                    <xdr:col>13</xdr:col>
                    <xdr:colOff>542925</xdr:colOff>
                    <xdr:row>60</xdr:row>
                    <xdr:rowOff>1152525</xdr:rowOff>
                  </to>
                </anchor>
              </controlPr>
            </control>
          </mc:Choice>
        </mc:AlternateContent>
        <mc:AlternateContent xmlns:mc="http://schemas.openxmlformats.org/markup-compatibility/2006">
          <mc:Choice Requires="x14">
            <control shapeId="2137" r:id="rId74" name="Check Box 89">
              <controlPr defaultSize="0" autoFill="0" autoLine="0" autoPict="0">
                <anchor moveWithCells="1">
                  <from>
                    <xdr:col>18</xdr:col>
                    <xdr:colOff>238125</xdr:colOff>
                    <xdr:row>60</xdr:row>
                    <xdr:rowOff>895350</xdr:rowOff>
                  </from>
                  <to>
                    <xdr:col>18</xdr:col>
                    <xdr:colOff>514350</xdr:colOff>
                    <xdr:row>60</xdr:row>
                    <xdr:rowOff>1171575</xdr:rowOff>
                  </to>
                </anchor>
              </controlPr>
            </control>
          </mc:Choice>
        </mc:AlternateContent>
        <mc:AlternateContent xmlns:mc="http://schemas.openxmlformats.org/markup-compatibility/2006">
          <mc:Choice Requires="x14">
            <control shapeId="2138" r:id="rId75" name="Check Box 90">
              <controlPr defaultSize="0" autoFill="0" autoLine="0" autoPict="0">
                <anchor moveWithCells="1">
                  <from>
                    <xdr:col>8</xdr:col>
                    <xdr:colOff>247650</xdr:colOff>
                    <xdr:row>62</xdr:row>
                    <xdr:rowOff>866775</xdr:rowOff>
                  </from>
                  <to>
                    <xdr:col>8</xdr:col>
                    <xdr:colOff>523875</xdr:colOff>
                    <xdr:row>62</xdr:row>
                    <xdr:rowOff>1143000</xdr:rowOff>
                  </to>
                </anchor>
              </controlPr>
            </control>
          </mc:Choice>
        </mc:AlternateContent>
        <mc:AlternateContent xmlns:mc="http://schemas.openxmlformats.org/markup-compatibility/2006">
          <mc:Choice Requires="x14">
            <control shapeId="2139" r:id="rId76" name="Check Box 91">
              <controlPr defaultSize="0" autoFill="0" autoLine="0" autoPict="0">
                <anchor moveWithCells="1">
                  <from>
                    <xdr:col>13</xdr:col>
                    <xdr:colOff>257175</xdr:colOff>
                    <xdr:row>62</xdr:row>
                    <xdr:rowOff>866775</xdr:rowOff>
                  </from>
                  <to>
                    <xdr:col>13</xdr:col>
                    <xdr:colOff>533400</xdr:colOff>
                    <xdr:row>62</xdr:row>
                    <xdr:rowOff>1143000</xdr:rowOff>
                  </to>
                </anchor>
              </controlPr>
            </control>
          </mc:Choice>
        </mc:AlternateContent>
        <mc:AlternateContent xmlns:mc="http://schemas.openxmlformats.org/markup-compatibility/2006">
          <mc:Choice Requires="x14">
            <control shapeId="2140" r:id="rId77" name="Check Box 92">
              <controlPr defaultSize="0" autoFill="0" autoLine="0" autoPict="0">
                <anchor moveWithCells="1">
                  <from>
                    <xdr:col>18</xdr:col>
                    <xdr:colOff>219075</xdr:colOff>
                    <xdr:row>62</xdr:row>
                    <xdr:rowOff>876300</xdr:rowOff>
                  </from>
                  <to>
                    <xdr:col>18</xdr:col>
                    <xdr:colOff>495300</xdr:colOff>
                    <xdr:row>62</xdr:row>
                    <xdr:rowOff>1143000</xdr:rowOff>
                  </to>
                </anchor>
              </controlPr>
            </control>
          </mc:Choice>
        </mc:AlternateContent>
        <mc:AlternateContent xmlns:mc="http://schemas.openxmlformats.org/markup-compatibility/2006">
          <mc:Choice Requires="x14">
            <control shapeId="2141" r:id="rId78" name="Check Box 93">
              <controlPr defaultSize="0" autoFill="0" autoLine="0" autoPict="0">
                <anchor moveWithCells="1">
                  <from>
                    <xdr:col>8</xdr:col>
                    <xdr:colOff>266700</xdr:colOff>
                    <xdr:row>64</xdr:row>
                    <xdr:rowOff>609600</xdr:rowOff>
                  </from>
                  <to>
                    <xdr:col>8</xdr:col>
                    <xdr:colOff>542925</xdr:colOff>
                    <xdr:row>64</xdr:row>
                    <xdr:rowOff>876300</xdr:rowOff>
                  </to>
                </anchor>
              </controlPr>
            </control>
          </mc:Choice>
        </mc:AlternateContent>
        <mc:AlternateContent xmlns:mc="http://schemas.openxmlformats.org/markup-compatibility/2006">
          <mc:Choice Requires="x14">
            <control shapeId="2142" r:id="rId79" name="Check Box 94">
              <controlPr defaultSize="0" autoFill="0" autoLine="0" autoPict="0">
                <anchor moveWithCells="1">
                  <from>
                    <xdr:col>13</xdr:col>
                    <xdr:colOff>257175</xdr:colOff>
                    <xdr:row>64</xdr:row>
                    <xdr:rowOff>619125</xdr:rowOff>
                  </from>
                  <to>
                    <xdr:col>13</xdr:col>
                    <xdr:colOff>533400</xdr:colOff>
                    <xdr:row>64</xdr:row>
                    <xdr:rowOff>895350</xdr:rowOff>
                  </to>
                </anchor>
              </controlPr>
            </control>
          </mc:Choice>
        </mc:AlternateContent>
        <mc:AlternateContent xmlns:mc="http://schemas.openxmlformats.org/markup-compatibility/2006">
          <mc:Choice Requires="x14">
            <control shapeId="2143" r:id="rId80" name="Check Box 95">
              <controlPr defaultSize="0" autoFill="0" autoLine="0" autoPict="0">
                <anchor moveWithCells="1">
                  <from>
                    <xdr:col>18</xdr:col>
                    <xdr:colOff>219075</xdr:colOff>
                    <xdr:row>64</xdr:row>
                    <xdr:rowOff>619125</xdr:rowOff>
                  </from>
                  <to>
                    <xdr:col>18</xdr:col>
                    <xdr:colOff>495300</xdr:colOff>
                    <xdr:row>64</xdr:row>
                    <xdr:rowOff>895350</xdr:rowOff>
                  </to>
                </anchor>
              </controlPr>
            </control>
          </mc:Choice>
        </mc:AlternateContent>
        <mc:AlternateContent xmlns:mc="http://schemas.openxmlformats.org/markup-compatibility/2006">
          <mc:Choice Requires="x14">
            <control shapeId="2144" r:id="rId81" name="Check Box 96">
              <controlPr locked="0" defaultSize="0" autoFill="0" autoLine="0" autoPict="0">
                <anchor moveWithCells="1">
                  <from>
                    <xdr:col>3</xdr:col>
                    <xdr:colOff>809625</xdr:colOff>
                    <xdr:row>11</xdr:row>
                    <xdr:rowOff>704850</xdr:rowOff>
                  </from>
                  <to>
                    <xdr:col>3</xdr:col>
                    <xdr:colOff>1085850</xdr:colOff>
                    <xdr:row>11</xdr:row>
                    <xdr:rowOff>981075</xdr:rowOff>
                  </to>
                </anchor>
              </controlPr>
            </control>
          </mc:Choice>
        </mc:AlternateContent>
        <mc:AlternateContent xmlns:mc="http://schemas.openxmlformats.org/markup-compatibility/2006">
          <mc:Choice Requires="x14">
            <control shapeId="2145" r:id="rId82" name="Check Box 97">
              <controlPr defaultSize="0" autoFill="0" autoLine="0" autoPict="0">
                <anchor moveWithCells="1">
                  <from>
                    <xdr:col>3</xdr:col>
                    <xdr:colOff>809625</xdr:colOff>
                    <xdr:row>13</xdr:row>
                    <xdr:rowOff>685800</xdr:rowOff>
                  </from>
                  <to>
                    <xdr:col>3</xdr:col>
                    <xdr:colOff>1085850</xdr:colOff>
                    <xdr:row>13</xdr:row>
                    <xdr:rowOff>952500</xdr:rowOff>
                  </to>
                </anchor>
              </controlPr>
            </control>
          </mc:Choice>
        </mc:AlternateContent>
        <mc:AlternateContent xmlns:mc="http://schemas.openxmlformats.org/markup-compatibility/2006">
          <mc:Choice Requires="x14">
            <control shapeId="2146" r:id="rId83" name="Check Box 98">
              <controlPr defaultSize="0" autoFill="0" autoLine="0" autoPict="0">
                <anchor moveWithCells="1">
                  <from>
                    <xdr:col>3</xdr:col>
                    <xdr:colOff>828675</xdr:colOff>
                    <xdr:row>15</xdr:row>
                    <xdr:rowOff>857250</xdr:rowOff>
                  </from>
                  <to>
                    <xdr:col>3</xdr:col>
                    <xdr:colOff>1104900</xdr:colOff>
                    <xdr:row>15</xdr:row>
                    <xdr:rowOff>1133475</xdr:rowOff>
                  </to>
                </anchor>
              </controlPr>
            </control>
          </mc:Choice>
        </mc:AlternateContent>
        <mc:AlternateContent xmlns:mc="http://schemas.openxmlformats.org/markup-compatibility/2006">
          <mc:Choice Requires="x14">
            <control shapeId="2147" r:id="rId84" name="Check Box 99">
              <controlPr defaultSize="0" autoFill="0" autoLine="0" autoPict="0">
                <anchor moveWithCells="1">
                  <from>
                    <xdr:col>3</xdr:col>
                    <xdr:colOff>809625</xdr:colOff>
                    <xdr:row>17</xdr:row>
                    <xdr:rowOff>1066800</xdr:rowOff>
                  </from>
                  <to>
                    <xdr:col>3</xdr:col>
                    <xdr:colOff>1085850</xdr:colOff>
                    <xdr:row>17</xdr:row>
                    <xdr:rowOff>1333500</xdr:rowOff>
                  </to>
                </anchor>
              </controlPr>
            </control>
          </mc:Choice>
        </mc:AlternateContent>
        <mc:AlternateContent xmlns:mc="http://schemas.openxmlformats.org/markup-compatibility/2006">
          <mc:Choice Requires="x14">
            <control shapeId="2148" r:id="rId85" name="Check Box 100">
              <controlPr defaultSize="0" autoFill="0" autoLine="0" autoPict="0">
                <anchor moveWithCells="1">
                  <from>
                    <xdr:col>3</xdr:col>
                    <xdr:colOff>809625</xdr:colOff>
                    <xdr:row>19</xdr:row>
                    <xdr:rowOff>904875</xdr:rowOff>
                  </from>
                  <to>
                    <xdr:col>3</xdr:col>
                    <xdr:colOff>1085850</xdr:colOff>
                    <xdr:row>19</xdr:row>
                    <xdr:rowOff>1181100</xdr:rowOff>
                  </to>
                </anchor>
              </controlPr>
            </control>
          </mc:Choice>
        </mc:AlternateContent>
        <mc:AlternateContent xmlns:mc="http://schemas.openxmlformats.org/markup-compatibility/2006">
          <mc:Choice Requires="x14">
            <control shapeId="2149" r:id="rId86" name="Check Box 101">
              <controlPr defaultSize="0" autoFill="0" autoLine="0" autoPict="0">
                <anchor moveWithCells="1">
                  <from>
                    <xdr:col>3</xdr:col>
                    <xdr:colOff>809625</xdr:colOff>
                    <xdr:row>22</xdr:row>
                    <xdr:rowOff>1524000</xdr:rowOff>
                  </from>
                  <to>
                    <xdr:col>3</xdr:col>
                    <xdr:colOff>1085850</xdr:colOff>
                    <xdr:row>22</xdr:row>
                    <xdr:rowOff>1781175</xdr:rowOff>
                  </to>
                </anchor>
              </controlPr>
            </control>
          </mc:Choice>
        </mc:AlternateContent>
        <mc:AlternateContent xmlns:mc="http://schemas.openxmlformats.org/markup-compatibility/2006">
          <mc:Choice Requires="x14">
            <control shapeId="2150" r:id="rId87" name="Check Box 102">
              <controlPr defaultSize="0" autoFill="0" autoLine="0" autoPict="0">
                <anchor moveWithCells="1">
                  <from>
                    <xdr:col>3</xdr:col>
                    <xdr:colOff>676275</xdr:colOff>
                    <xdr:row>24</xdr:row>
                    <xdr:rowOff>1238250</xdr:rowOff>
                  </from>
                  <to>
                    <xdr:col>3</xdr:col>
                    <xdr:colOff>1066800</xdr:colOff>
                    <xdr:row>24</xdr:row>
                    <xdr:rowOff>1438275</xdr:rowOff>
                  </to>
                </anchor>
              </controlPr>
            </control>
          </mc:Choice>
        </mc:AlternateContent>
        <mc:AlternateContent xmlns:mc="http://schemas.openxmlformats.org/markup-compatibility/2006">
          <mc:Choice Requires="x14">
            <control shapeId="2151" r:id="rId88" name="Check Box 103">
              <controlPr defaultSize="0" autoFill="0" autoLine="0" autoPict="0">
                <anchor moveWithCells="1">
                  <from>
                    <xdr:col>3</xdr:col>
                    <xdr:colOff>809625</xdr:colOff>
                    <xdr:row>26</xdr:row>
                    <xdr:rowOff>962025</xdr:rowOff>
                  </from>
                  <to>
                    <xdr:col>3</xdr:col>
                    <xdr:colOff>1085850</xdr:colOff>
                    <xdr:row>26</xdr:row>
                    <xdr:rowOff>1228725</xdr:rowOff>
                  </to>
                </anchor>
              </controlPr>
            </control>
          </mc:Choice>
        </mc:AlternateContent>
        <mc:AlternateContent xmlns:mc="http://schemas.openxmlformats.org/markup-compatibility/2006">
          <mc:Choice Requires="x14">
            <control shapeId="2167" r:id="rId89" name="Check Box 119">
              <controlPr defaultSize="0" autoFill="0" autoLine="0" autoPict="0">
                <anchor moveWithCells="1">
                  <from>
                    <xdr:col>3</xdr:col>
                    <xdr:colOff>809625</xdr:colOff>
                    <xdr:row>28</xdr:row>
                    <xdr:rowOff>619125</xdr:rowOff>
                  </from>
                  <to>
                    <xdr:col>3</xdr:col>
                    <xdr:colOff>1085850</xdr:colOff>
                    <xdr:row>28</xdr:row>
                    <xdr:rowOff>895350</xdr:rowOff>
                  </to>
                </anchor>
              </controlPr>
            </control>
          </mc:Choice>
        </mc:AlternateContent>
        <mc:AlternateContent xmlns:mc="http://schemas.openxmlformats.org/markup-compatibility/2006">
          <mc:Choice Requires="x14">
            <control shapeId="2168" r:id="rId90" name="Check Box 120">
              <controlPr defaultSize="0" autoFill="0" autoLine="0" autoPict="0">
                <anchor moveWithCells="1">
                  <from>
                    <xdr:col>3</xdr:col>
                    <xdr:colOff>819150</xdr:colOff>
                    <xdr:row>30</xdr:row>
                    <xdr:rowOff>523875</xdr:rowOff>
                  </from>
                  <to>
                    <xdr:col>3</xdr:col>
                    <xdr:colOff>1095375</xdr:colOff>
                    <xdr:row>30</xdr:row>
                    <xdr:rowOff>790575</xdr:rowOff>
                  </to>
                </anchor>
              </controlPr>
            </control>
          </mc:Choice>
        </mc:AlternateContent>
        <mc:AlternateContent xmlns:mc="http://schemas.openxmlformats.org/markup-compatibility/2006">
          <mc:Choice Requires="x14">
            <control shapeId="2169" r:id="rId91" name="Check Box 121">
              <controlPr defaultSize="0" autoFill="0" autoLine="0" autoPict="0">
                <anchor moveWithCells="1">
                  <from>
                    <xdr:col>3</xdr:col>
                    <xdr:colOff>809625</xdr:colOff>
                    <xdr:row>32</xdr:row>
                    <xdr:rowOff>1095375</xdr:rowOff>
                  </from>
                  <to>
                    <xdr:col>3</xdr:col>
                    <xdr:colOff>1085850</xdr:colOff>
                    <xdr:row>32</xdr:row>
                    <xdr:rowOff>1362075</xdr:rowOff>
                  </to>
                </anchor>
              </controlPr>
            </control>
          </mc:Choice>
        </mc:AlternateContent>
        <mc:AlternateContent xmlns:mc="http://schemas.openxmlformats.org/markup-compatibility/2006">
          <mc:Choice Requires="x14">
            <control shapeId="2170" r:id="rId92" name="Check Box 122">
              <controlPr defaultSize="0" autoFill="0" autoLine="0" autoPict="0">
                <anchor moveWithCells="1">
                  <from>
                    <xdr:col>3</xdr:col>
                    <xdr:colOff>828675</xdr:colOff>
                    <xdr:row>34</xdr:row>
                    <xdr:rowOff>790575</xdr:rowOff>
                  </from>
                  <to>
                    <xdr:col>3</xdr:col>
                    <xdr:colOff>1104900</xdr:colOff>
                    <xdr:row>34</xdr:row>
                    <xdr:rowOff>1057275</xdr:rowOff>
                  </to>
                </anchor>
              </controlPr>
            </control>
          </mc:Choice>
        </mc:AlternateContent>
        <mc:AlternateContent xmlns:mc="http://schemas.openxmlformats.org/markup-compatibility/2006">
          <mc:Choice Requires="x14">
            <control shapeId="2171" r:id="rId93" name="Check Box 123">
              <controlPr defaultSize="0" autoFill="0" autoLine="0" autoPict="0">
                <anchor moveWithCells="1">
                  <from>
                    <xdr:col>3</xdr:col>
                    <xdr:colOff>809625</xdr:colOff>
                    <xdr:row>36</xdr:row>
                    <xdr:rowOff>704850</xdr:rowOff>
                  </from>
                  <to>
                    <xdr:col>3</xdr:col>
                    <xdr:colOff>1085850</xdr:colOff>
                    <xdr:row>36</xdr:row>
                    <xdr:rowOff>981075</xdr:rowOff>
                  </to>
                </anchor>
              </controlPr>
            </control>
          </mc:Choice>
        </mc:AlternateContent>
        <mc:AlternateContent xmlns:mc="http://schemas.openxmlformats.org/markup-compatibility/2006">
          <mc:Choice Requires="x14">
            <control shapeId="2172" r:id="rId94" name="Check Box 124">
              <controlPr defaultSize="0" autoFill="0" autoLine="0" autoPict="0">
                <anchor moveWithCells="1">
                  <from>
                    <xdr:col>3</xdr:col>
                    <xdr:colOff>809625</xdr:colOff>
                    <xdr:row>38</xdr:row>
                    <xdr:rowOff>723900</xdr:rowOff>
                  </from>
                  <to>
                    <xdr:col>3</xdr:col>
                    <xdr:colOff>1085850</xdr:colOff>
                    <xdr:row>38</xdr:row>
                    <xdr:rowOff>990600</xdr:rowOff>
                  </to>
                </anchor>
              </controlPr>
            </control>
          </mc:Choice>
        </mc:AlternateContent>
        <mc:AlternateContent xmlns:mc="http://schemas.openxmlformats.org/markup-compatibility/2006">
          <mc:Choice Requires="x14">
            <control shapeId="2173" r:id="rId95" name="Check Box 125">
              <controlPr defaultSize="0" autoFill="0" autoLine="0" autoPict="0">
                <anchor moveWithCells="1">
                  <from>
                    <xdr:col>3</xdr:col>
                    <xdr:colOff>809625</xdr:colOff>
                    <xdr:row>40</xdr:row>
                    <xdr:rowOff>657225</xdr:rowOff>
                  </from>
                  <to>
                    <xdr:col>3</xdr:col>
                    <xdr:colOff>1085850</xdr:colOff>
                    <xdr:row>40</xdr:row>
                    <xdr:rowOff>933450</xdr:rowOff>
                  </to>
                </anchor>
              </controlPr>
            </control>
          </mc:Choice>
        </mc:AlternateContent>
        <mc:AlternateContent xmlns:mc="http://schemas.openxmlformats.org/markup-compatibility/2006">
          <mc:Choice Requires="x14">
            <control shapeId="2174" r:id="rId96" name="Check Box 126">
              <controlPr defaultSize="0" autoFill="0" autoLine="0" autoPict="0">
                <anchor moveWithCells="1">
                  <from>
                    <xdr:col>3</xdr:col>
                    <xdr:colOff>809625</xdr:colOff>
                    <xdr:row>44</xdr:row>
                    <xdr:rowOff>676275</xdr:rowOff>
                  </from>
                  <to>
                    <xdr:col>3</xdr:col>
                    <xdr:colOff>1085850</xdr:colOff>
                    <xdr:row>44</xdr:row>
                    <xdr:rowOff>942975</xdr:rowOff>
                  </to>
                </anchor>
              </controlPr>
            </control>
          </mc:Choice>
        </mc:AlternateContent>
        <mc:AlternateContent xmlns:mc="http://schemas.openxmlformats.org/markup-compatibility/2006">
          <mc:Choice Requires="x14">
            <control shapeId="2175" r:id="rId97" name="Check Box 127">
              <controlPr defaultSize="0" autoFill="0" autoLine="0" autoPict="0">
                <anchor moveWithCells="1">
                  <from>
                    <xdr:col>3</xdr:col>
                    <xdr:colOff>819150</xdr:colOff>
                    <xdr:row>46</xdr:row>
                    <xdr:rowOff>857250</xdr:rowOff>
                  </from>
                  <to>
                    <xdr:col>3</xdr:col>
                    <xdr:colOff>1095375</xdr:colOff>
                    <xdr:row>46</xdr:row>
                    <xdr:rowOff>1123950</xdr:rowOff>
                  </to>
                </anchor>
              </controlPr>
            </control>
          </mc:Choice>
        </mc:AlternateContent>
        <mc:AlternateContent xmlns:mc="http://schemas.openxmlformats.org/markup-compatibility/2006">
          <mc:Choice Requires="x14">
            <control shapeId="2176" r:id="rId98" name="Check Box 128">
              <controlPr defaultSize="0" autoFill="0" autoLine="0" autoPict="0">
                <anchor moveWithCells="1">
                  <from>
                    <xdr:col>3</xdr:col>
                    <xdr:colOff>809625</xdr:colOff>
                    <xdr:row>48</xdr:row>
                    <xdr:rowOff>1057275</xdr:rowOff>
                  </from>
                  <to>
                    <xdr:col>3</xdr:col>
                    <xdr:colOff>1085850</xdr:colOff>
                    <xdr:row>48</xdr:row>
                    <xdr:rowOff>1323975</xdr:rowOff>
                  </to>
                </anchor>
              </controlPr>
            </control>
          </mc:Choice>
        </mc:AlternateContent>
        <mc:AlternateContent xmlns:mc="http://schemas.openxmlformats.org/markup-compatibility/2006">
          <mc:Choice Requires="x14">
            <control shapeId="2177" r:id="rId99" name="Check Box 129">
              <controlPr defaultSize="0" autoFill="0" autoLine="0" autoPict="0">
                <anchor moveWithCells="1">
                  <from>
                    <xdr:col>3</xdr:col>
                    <xdr:colOff>809625</xdr:colOff>
                    <xdr:row>50</xdr:row>
                    <xdr:rowOff>1076325</xdr:rowOff>
                  </from>
                  <to>
                    <xdr:col>3</xdr:col>
                    <xdr:colOff>1085850</xdr:colOff>
                    <xdr:row>50</xdr:row>
                    <xdr:rowOff>1352550</xdr:rowOff>
                  </to>
                </anchor>
              </controlPr>
            </control>
          </mc:Choice>
        </mc:AlternateContent>
        <mc:AlternateContent xmlns:mc="http://schemas.openxmlformats.org/markup-compatibility/2006">
          <mc:Choice Requires="x14">
            <control shapeId="2178" r:id="rId100" name="Check Box 130">
              <controlPr defaultSize="0" autoFill="0" autoLine="0" autoPict="0">
                <anchor moveWithCells="1">
                  <from>
                    <xdr:col>3</xdr:col>
                    <xdr:colOff>819150</xdr:colOff>
                    <xdr:row>52</xdr:row>
                    <xdr:rowOff>1038225</xdr:rowOff>
                  </from>
                  <to>
                    <xdr:col>3</xdr:col>
                    <xdr:colOff>1095375</xdr:colOff>
                    <xdr:row>52</xdr:row>
                    <xdr:rowOff>1314450</xdr:rowOff>
                  </to>
                </anchor>
              </controlPr>
            </control>
          </mc:Choice>
        </mc:AlternateContent>
        <mc:AlternateContent xmlns:mc="http://schemas.openxmlformats.org/markup-compatibility/2006">
          <mc:Choice Requires="x14">
            <control shapeId="2179" r:id="rId101" name="Check Box 131">
              <controlPr defaultSize="0" autoFill="0" autoLine="0" autoPict="0">
                <anchor moveWithCells="1">
                  <from>
                    <xdr:col>3</xdr:col>
                    <xdr:colOff>819150</xdr:colOff>
                    <xdr:row>56</xdr:row>
                    <xdr:rowOff>933450</xdr:rowOff>
                  </from>
                  <to>
                    <xdr:col>3</xdr:col>
                    <xdr:colOff>1095375</xdr:colOff>
                    <xdr:row>56</xdr:row>
                    <xdr:rowOff>1200150</xdr:rowOff>
                  </to>
                </anchor>
              </controlPr>
            </control>
          </mc:Choice>
        </mc:AlternateContent>
        <mc:AlternateContent xmlns:mc="http://schemas.openxmlformats.org/markup-compatibility/2006">
          <mc:Choice Requires="x14">
            <control shapeId="2180" r:id="rId102" name="Check Box 132">
              <controlPr defaultSize="0" autoFill="0" autoLine="0" autoPict="0">
                <anchor moveWithCells="1">
                  <from>
                    <xdr:col>3</xdr:col>
                    <xdr:colOff>809625</xdr:colOff>
                    <xdr:row>58</xdr:row>
                    <xdr:rowOff>809625</xdr:rowOff>
                  </from>
                  <to>
                    <xdr:col>3</xdr:col>
                    <xdr:colOff>1085850</xdr:colOff>
                    <xdr:row>58</xdr:row>
                    <xdr:rowOff>1076325</xdr:rowOff>
                  </to>
                </anchor>
              </controlPr>
            </control>
          </mc:Choice>
        </mc:AlternateContent>
        <mc:AlternateContent xmlns:mc="http://schemas.openxmlformats.org/markup-compatibility/2006">
          <mc:Choice Requires="x14">
            <control shapeId="2181" r:id="rId103" name="Check Box 133">
              <controlPr defaultSize="0" autoFill="0" autoLine="0" autoPict="0">
                <anchor moveWithCells="1">
                  <from>
                    <xdr:col>3</xdr:col>
                    <xdr:colOff>809625</xdr:colOff>
                    <xdr:row>60</xdr:row>
                    <xdr:rowOff>866775</xdr:rowOff>
                  </from>
                  <to>
                    <xdr:col>3</xdr:col>
                    <xdr:colOff>1085850</xdr:colOff>
                    <xdr:row>60</xdr:row>
                    <xdr:rowOff>1143000</xdr:rowOff>
                  </to>
                </anchor>
              </controlPr>
            </control>
          </mc:Choice>
        </mc:AlternateContent>
        <mc:AlternateContent xmlns:mc="http://schemas.openxmlformats.org/markup-compatibility/2006">
          <mc:Choice Requires="x14">
            <control shapeId="2182" r:id="rId104" name="Check Box 134">
              <controlPr defaultSize="0" autoFill="0" autoLine="0" autoPict="0">
                <anchor moveWithCells="1">
                  <from>
                    <xdr:col>3</xdr:col>
                    <xdr:colOff>828675</xdr:colOff>
                    <xdr:row>62</xdr:row>
                    <xdr:rowOff>885825</xdr:rowOff>
                  </from>
                  <to>
                    <xdr:col>3</xdr:col>
                    <xdr:colOff>1104900</xdr:colOff>
                    <xdr:row>62</xdr:row>
                    <xdr:rowOff>1152525</xdr:rowOff>
                  </to>
                </anchor>
              </controlPr>
            </control>
          </mc:Choice>
        </mc:AlternateContent>
        <mc:AlternateContent xmlns:mc="http://schemas.openxmlformats.org/markup-compatibility/2006">
          <mc:Choice Requires="x14">
            <control shapeId="2183" r:id="rId105" name="Check Box 135">
              <controlPr defaultSize="0" autoFill="0" autoLine="0" autoPict="0">
                <anchor moveWithCells="1">
                  <from>
                    <xdr:col>3</xdr:col>
                    <xdr:colOff>809625</xdr:colOff>
                    <xdr:row>64</xdr:row>
                    <xdr:rowOff>600075</xdr:rowOff>
                  </from>
                  <to>
                    <xdr:col>3</xdr:col>
                    <xdr:colOff>1085850</xdr:colOff>
                    <xdr:row>64</xdr:row>
                    <xdr:rowOff>876300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28" operator="containsText" id="{72AA16E1-0761-4206-8A98-A07C83C08EC9}">
            <xm:f>NOT(ISERROR(SEARCH($Y$12,Z12)))</xm:f>
            <xm:f>$Y$12</xm:f>
            <x14:dxf>
              <font>
                <color rgb="FF9C0006"/>
              </font>
              <fill>
                <patternFill>
                  <bgColor rgb="FFFFC7CE"/>
                </patternFill>
              </fill>
            </x14:dxf>
          </x14:cfRule>
          <x14:cfRule type="containsText" priority="229" operator="containsText" id="{76973F73-B3D7-45E8-A721-6710DB371897}">
            <xm:f>NOT(ISERROR(SEARCH($Y$12,Z12)))</xm:f>
            <xm:f>$Y$12</xm:f>
            <x14:dxf>
              <font>
                <color rgb="FF9C0006"/>
              </font>
              <fill>
                <patternFill>
                  <bgColor rgb="FFFFC7CE"/>
                </patternFill>
              </fill>
            </x14:dxf>
          </x14:cfRule>
          <x14:cfRule type="containsText" priority="230" operator="containsText" id="{F357E063-253F-4415-BF5B-435F21FE1870}">
            <xm:f>NOT(ISERROR(SEARCH($Y$12,Z12)))</xm:f>
            <xm:f>$Y$12</xm:f>
            <x14:dxf>
              <font>
                <color rgb="FF9C0006"/>
              </font>
              <fill>
                <patternFill>
                  <bgColor rgb="FFFFC7CE"/>
                </patternFill>
              </fill>
            </x14:dxf>
          </x14:cfRule>
          <xm:sqref>Z12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1"/>
  <dimension ref="A1:G433"/>
  <sheetViews>
    <sheetView workbookViewId="0">
      <selection activeCell="A19" sqref="A19"/>
    </sheetView>
  </sheetViews>
  <sheetFormatPr defaultRowHeight="15" x14ac:dyDescent="0.25"/>
  <cols>
    <col min="1" max="1" width="7.140625" customWidth="1"/>
    <col min="2" max="2" width="36.5703125" bestFit="1" customWidth="1"/>
    <col min="3" max="3" width="15.85546875" customWidth="1"/>
    <col min="4" max="4" width="20.42578125" customWidth="1"/>
    <col min="5" max="5" width="23" customWidth="1"/>
    <col min="6" max="6" width="13.7109375" customWidth="1"/>
    <col min="7" max="7" width="13.7109375" style="4" customWidth="1"/>
  </cols>
  <sheetData>
    <row r="1" spans="1:7" x14ac:dyDescent="0.25">
      <c r="A1" s="320" t="s">
        <v>340</v>
      </c>
      <c r="B1" s="320" t="s">
        <v>341</v>
      </c>
      <c r="C1" s="320" t="s">
        <v>342</v>
      </c>
      <c r="D1" s="320" t="s">
        <v>343</v>
      </c>
      <c r="E1" s="320" t="s">
        <v>257</v>
      </c>
      <c r="F1" s="56" t="s">
        <v>235</v>
      </c>
      <c r="G1" s="242" t="s">
        <v>275</v>
      </c>
    </row>
    <row r="2" spans="1:7" x14ac:dyDescent="0.25">
      <c r="A2" s="321"/>
      <c r="B2" s="321"/>
      <c r="C2" s="321"/>
      <c r="D2" s="321"/>
      <c r="E2" s="321"/>
      <c r="F2" t="s">
        <v>236</v>
      </c>
      <c r="G2" s="4">
        <v>2008</v>
      </c>
    </row>
    <row r="3" spans="1:7" x14ac:dyDescent="0.25">
      <c r="A3" s="322"/>
      <c r="B3" s="322"/>
      <c r="C3" s="322"/>
      <c r="D3" s="322"/>
      <c r="E3" s="322"/>
      <c r="F3" t="s">
        <v>237</v>
      </c>
      <c r="G3" s="4">
        <v>2009</v>
      </c>
    </row>
    <row r="4" spans="1:7" x14ac:dyDescent="0.25">
      <c r="A4" s="274">
        <v>303944</v>
      </c>
      <c r="B4" s="274" t="s">
        <v>344</v>
      </c>
      <c r="C4" s="274" t="s">
        <v>345</v>
      </c>
      <c r="D4" s="274" t="s">
        <v>346</v>
      </c>
      <c r="E4" s="274" t="s">
        <v>194</v>
      </c>
      <c r="F4" t="s">
        <v>238</v>
      </c>
      <c r="G4" s="4">
        <v>2010</v>
      </c>
    </row>
    <row r="5" spans="1:7" x14ac:dyDescent="0.25">
      <c r="A5" s="274">
        <v>303945</v>
      </c>
      <c r="B5" s="274" t="s">
        <v>347</v>
      </c>
      <c r="C5" s="274" t="s">
        <v>345</v>
      </c>
      <c r="D5" s="274" t="s">
        <v>348</v>
      </c>
      <c r="E5" s="274" t="s">
        <v>194</v>
      </c>
      <c r="F5" t="s">
        <v>239</v>
      </c>
      <c r="G5" s="4">
        <v>2011</v>
      </c>
    </row>
    <row r="6" spans="1:7" x14ac:dyDescent="0.25">
      <c r="A6" s="274">
        <v>303947</v>
      </c>
      <c r="B6" s="274" t="s">
        <v>349</v>
      </c>
      <c r="C6" s="274" t="s">
        <v>345</v>
      </c>
      <c r="D6" s="274" t="s">
        <v>350</v>
      </c>
      <c r="E6" s="274" t="s">
        <v>194</v>
      </c>
      <c r="F6" t="s">
        <v>240</v>
      </c>
      <c r="G6" s="4">
        <v>2012</v>
      </c>
    </row>
    <row r="7" spans="1:7" x14ac:dyDescent="0.25">
      <c r="A7" s="274">
        <v>314925</v>
      </c>
      <c r="B7" s="274" t="s">
        <v>351</v>
      </c>
      <c r="C7" s="274" t="s">
        <v>345</v>
      </c>
      <c r="D7" s="274" t="s">
        <v>350</v>
      </c>
      <c r="E7" s="274" t="s">
        <v>194</v>
      </c>
      <c r="F7" t="s">
        <v>241</v>
      </c>
      <c r="G7" s="4">
        <v>2013</v>
      </c>
    </row>
    <row r="8" spans="1:7" x14ac:dyDescent="0.25">
      <c r="A8" s="274">
        <v>303948</v>
      </c>
      <c r="B8" s="274" t="s">
        <v>352</v>
      </c>
      <c r="C8" s="274" t="s">
        <v>345</v>
      </c>
      <c r="D8" s="274" t="s">
        <v>353</v>
      </c>
      <c r="E8" s="274" t="s">
        <v>194</v>
      </c>
      <c r="F8" t="s">
        <v>242</v>
      </c>
      <c r="G8" s="4">
        <v>2014</v>
      </c>
    </row>
    <row r="9" spans="1:7" x14ac:dyDescent="0.25">
      <c r="A9" s="274">
        <v>314927</v>
      </c>
      <c r="B9" s="274" t="s">
        <v>354</v>
      </c>
      <c r="C9" s="274" t="s">
        <v>345</v>
      </c>
      <c r="D9" s="274" t="s">
        <v>353</v>
      </c>
      <c r="E9" s="274" t="s">
        <v>194</v>
      </c>
      <c r="F9" t="s">
        <v>243</v>
      </c>
      <c r="G9" s="4">
        <v>2015</v>
      </c>
    </row>
    <row r="10" spans="1:7" x14ac:dyDescent="0.25">
      <c r="A10" s="274">
        <v>303949</v>
      </c>
      <c r="B10" s="274" t="s">
        <v>355</v>
      </c>
      <c r="C10" s="274" t="s">
        <v>345</v>
      </c>
      <c r="D10" s="274" t="s">
        <v>356</v>
      </c>
      <c r="E10" s="274" t="s">
        <v>194</v>
      </c>
      <c r="F10" t="s">
        <v>244</v>
      </c>
      <c r="G10" s="4">
        <v>2016</v>
      </c>
    </row>
    <row r="11" spans="1:7" x14ac:dyDescent="0.25">
      <c r="A11" s="274">
        <v>303951</v>
      </c>
      <c r="B11" s="274" t="s">
        <v>357</v>
      </c>
      <c r="C11" s="274" t="s">
        <v>345</v>
      </c>
      <c r="D11" s="274" t="s">
        <v>358</v>
      </c>
      <c r="E11" s="274" t="s">
        <v>194</v>
      </c>
      <c r="F11" t="s">
        <v>226</v>
      </c>
      <c r="G11" s="4">
        <v>2017</v>
      </c>
    </row>
    <row r="12" spans="1:7" x14ac:dyDescent="0.25">
      <c r="A12" s="274">
        <v>314911</v>
      </c>
      <c r="B12" s="274" t="s">
        <v>359</v>
      </c>
      <c r="C12" s="274" t="s">
        <v>345</v>
      </c>
      <c r="D12" s="274" t="s">
        <v>358</v>
      </c>
      <c r="E12" s="274" t="s">
        <v>194</v>
      </c>
      <c r="F12" t="s">
        <v>245</v>
      </c>
      <c r="G12" s="4">
        <v>2018</v>
      </c>
    </row>
    <row r="13" spans="1:7" x14ac:dyDescent="0.25">
      <c r="A13" s="274">
        <v>303952</v>
      </c>
      <c r="B13" s="274" t="s">
        <v>360</v>
      </c>
      <c r="C13" s="274" t="s">
        <v>345</v>
      </c>
      <c r="D13" s="274" t="s">
        <v>361</v>
      </c>
      <c r="E13" s="274" t="s">
        <v>194</v>
      </c>
      <c r="F13" t="s">
        <v>246</v>
      </c>
      <c r="G13" s="4">
        <v>2019</v>
      </c>
    </row>
    <row r="14" spans="1:7" x14ac:dyDescent="0.25">
      <c r="A14" s="274">
        <v>314908</v>
      </c>
      <c r="B14" s="274" t="s">
        <v>362</v>
      </c>
      <c r="C14" s="274" t="s">
        <v>345</v>
      </c>
      <c r="D14" s="274" t="s">
        <v>361</v>
      </c>
      <c r="E14" s="274" t="s">
        <v>194</v>
      </c>
      <c r="F14" t="s">
        <v>247</v>
      </c>
      <c r="G14" s="4">
        <v>2020</v>
      </c>
    </row>
    <row r="15" spans="1:7" x14ac:dyDescent="0.25">
      <c r="A15" s="274">
        <v>600272</v>
      </c>
      <c r="B15" s="274" t="s">
        <v>363</v>
      </c>
      <c r="C15" s="274" t="s">
        <v>345</v>
      </c>
      <c r="D15" s="274" t="s">
        <v>358</v>
      </c>
      <c r="E15" s="274" t="s">
        <v>194</v>
      </c>
      <c r="F15" t="s">
        <v>248</v>
      </c>
      <c r="G15" s="4">
        <v>2021</v>
      </c>
    </row>
    <row r="16" spans="1:7" x14ac:dyDescent="0.25">
      <c r="A16" s="274">
        <v>600152</v>
      </c>
      <c r="B16" s="274" t="s">
        <v>364</v>
      </c>
      <c r="C16" s="274" t="s">
        <v>345</v>
      </c>
      <c r="D16" s="274" t="s">
        <v>358</v>
      </c>
      <c r="E16" s="274" t="s">
        <v>194</v>
      </c>
      <c r="F16" t="s">
        <v>249</v>
      </c>
      <c r="G16" s="4">
        <v>2022</v>
      </c>
    </row>
    <row r="17" spans="1:7" x14ac:dyDescent="0.25">
      <c r="A17" s="274">
        <v>500676</v>
      </c>
      <c r="B17" s="274" t="s">
        <v>365</v>
      </c>
      <c r="C17" s="274" t="s">
        <v>345</v>
      </c>
      <c r="D17" s="274" t="s">
        <v>366</v>
      </c>
      <c r="E17" s="274" t="s">
        <v>194</v>
      </c>
      <c r="F17" t="s">
        <v>250</v>
      </c>
      <c r="G17" s="4">
        <v>2023</v>
      </c>
    </row>
    <row r="18" spans="1:7" x14ac:dyDescent="0.25">
      <c r="A18" s="274">
        <v>314901</v>
      </c>
      <c r="B18" s="274" t="s">
        <v>367</v>
      </c>
      <c r="C18" s="274" t="s">
        <v>345</v>
      </c>
      <c r="D18" s="274" t="s">
        <v>346</v>
      </c>
      <c r="E18" s="274" t="s">
        <v>194</v>
      </c>
      <c r="F18" t="s">
        <v>251</v>
      </c>
      <c r="G18" s="4">
        <v>2024</v>
      </c>
    </row>
    <row r="19" spans="1:7" ht="26.25" x14ac:dyDescent="0.25">
      <c r="A19" s="274">
        <v>314910</v>
      </c>
      <c r="B19" s="274" t="s">
        <v>368</v>
      </c>
      <c r="C19" s="274" t="s">
        <v>345</v>
      </c>
      <c r="D19" s="274" t="s">
        <v>369</v>
      </c>
      <c r="E19" s="274" t="s">
        <v>194</v>
      </c>
      <c r="F19" t="s">
        <v>252</v>
      </c>
      <c r="G19" s="4">
        <v>2025</v>
      </c>
    </row>
    <row r="20" spans="1:7" x14ac:dyDescent="0.25">
      <c r="A20" s="274">
        <v>303953</v>
      </c>
      <c r="B20" s="274" t="s">
        <v>370</v>
      </c>
      <c r="C20" s="274" t="s">
        <v>345</v>
      </c>
      <c r="D20" s="274" t="s">
        <v>369</v>
      </c>
      <c r="E20" s="274" t="s">
        <v>194</v>
      </c>
      <c r="F20" t="s">
        <v>253</v>
      </c>
      <c r="G20" s="4">
        <v>2026</v>
      </c>
    </row>
    <row r="21" spans="1:7" x14ac:dyDescent="0.25">
      <c r="A21" s="274">
        <v>500677</v>
      </c>
      <c r="B21" s="274" t="s">
        <v>371</v>
      </c>
      <c r="C21" s="274" t="s">
        <v>345</v>
      </c>
      <c r="D21" s="274" t="s">
        <v>372</v>
      </c>
      <c r="E21" s="274" t="s">
        <v>194</v>
      </c>
      <c r="F21" t="s">
        <v>254</v>
      </c>
      <c r="G21" s="4">
        <v>2027</v>
      </c>
    </row>
    <row r="22" spans="1:7" x14ac:dyDescent="0.25">
      <c r="A22" s="274">
        <v>303954</v>
      </c>
      <c r="B22" s="274" t="s">
        <v>373</v>
      </c>
      <c r="C22" s="274" t="s">
        <v>345</v>
      </c>
      <c r="D22" s="274" t="s">
        <v>358</v>
      </c>
      <c r="E22" s="274" t="s">
        <v>194</v>
      </c>
      <c r="F22" t="s">
        <v>255</v>
      </c>
      <c r="G22" s="4">
        <v>2028</v>
      </c>
    </row>
    <row r="23" spans="1:7" x14ac:dyDescent="0.25">
      <c r="A23" s="274">
        <v>314928</v>
      </c>
      <c r="B23" s="274" t="s">
        <v>374</v>
      </c>
      <c r="C23" s="274" t="s">
        <v>345</v>
      </c>
      <c r="D23" s="274" t="s">
        <v>358</v>
      </c>
      <c r="E23" s="274" t="s">
        <v>194</v>
      </c>
      <c r="F23" t="s">
        <v>256</v>
      </c>
      <c r="G23" s="4">
        <v>2029</v>
      </c>
    </row>
    <row r="24" spans="1:7" x14ac:dyDescent="0.25">
      <c r="A24" s="274">
        <v>314921</v>
      </c>
      <c r="B24" s="274" t="s">
        <v>375</v>
      </c>
      <c r="C24" s="274" t="s">
        <v>345</v>
      </c>
      <c r="D24" s="274" t="s">
        <v>358</v>
      </c>
      <c r="E24" s="274" t="s">
        <v>194</v>
      </c>
      <c r="G24" s="4">
        <v>2030</v>
      </c>
    </row>
    <row r="25" spans="1:7" x14ac:dyDescent="0.25">
      <c r="A25" s="274">
        <v>314913</v>
      </c>
      <c r="B25" s="274" t="s">
        <v>376</v>
      </c>
      <c r="C25" s="274" t="s">
        <v>345</v>
      </c>
      <c r="D25" s="274" t="s">
        <v>353</v>
      </c>
      <c r="E25" s="274" t="s">
        <v>194</v>
      </c>
      <c r="G25" s="4">
        <v>2031</v>
      </c>
    </row>
    <row r="26" spans="1:7" x14ac:dyDescent="0.25">
      <c r="A26" s="274">
        <v>407668</v>
      </c>
      <c r="B26" s="274" t="s">
        <v>377</v>
      </c>
      <c r="C26" s="274" t="s">
        <v>345</v>
      </c>
      <c r="D26" s="274" t="s">
        <v>353</v>
      </c>
      <c r="E26" s="274" t="s">
        <v>194</v>
      </c>
      <c r="G26" s="4">
        <v>2032</v>
      </c>
    </row>
    <row r="27" spans="1:7" x14ac:dyDescent="0.25">
      <c r="A27" s="274">
        <v>303955</v>
      </c>
      <c r="B27" s="274" t="s">
        <v>378</v>
      </c>
      <c r="C27" s="274" t="s">
        <v>345</v>
      </c>
      <c r="D27" s="274" t="s">
        <v>379</v>
      </c>
      <c r="E27" s="274" t="s">
        <v>194</v>
      </c>
      <c r="G27" s="4">
        <v>2033</v>
      </c>
    </row>
    <row r="28" spans="1:7" x14ac:dyDescent="0.25">
      <c r="A28" s="274">
        <v>500890</v>
      </c>
      <c r="B28" s="274" t="s">
        <v>303</v>
      </c>
      <c r="C28" s="274" t="s">
        <v>345</v>
      </c>
      <c r="D28" s="274" t="s">
        <v>361</v>
      </c>
      <c r="E28" s="274" t="s">
        <v>194</v>
      </c>
      <c r="G28" s="4">
        <v>2034</v>
      </c>
    </row>
    <row r="29" spans="1:7" x14ac:dyDescent="0.25">
      <c r="A29" s="274">
        <v>500246</v>
      </c>
      <c r="B29" s="274" t="s">
        <v>259</v>
      </c>
      <c r="C29" s="274" t="s">
        <v>345</v>
      </c>
      <c r="D29" s="274" t="s">
        <v>380</v>
      </c>
      <c r="E29" s="274" t="s">
        <v>194</v>
      </c>
      <c r="G29" s="4">
        <v>2035</v>
      </c>
    </row>
    <row r="30" spans="1:7" x14ac:dyDescent="0.25">
      <c r="A30" s="274">
        <v>303956</v>
      </c>
      <c r="B30" s="274" t="s">
        <v>381</v>
      </c>
      <c r="C30" s="274" t="s">
        <v>345</v>
      </c>
      <c r="D30" s="274" t="s">
        <v>380</v>
      </c>
      <c r="E30" s="274" t="s">
        <v>194</v>
      </c>
      <c r="G30" s="4">
        <v>2036</v>
      </c>
    </row>
    <row r="31" spans="1:7" x14ac:dyDescent="0.25">
      <c r="A31" s="274">
        <v>314923</v>
      </c>
      <c r="B31" s="274" t="s">
        <v>382</v>
      </c>
      <c r="C31" s="274" t="s">
        <v>345</v>
      </c>
      <c r="D31" s="274" t="s">
        <v>380</v>
      </c>
      <c r="E31" s="274" t="s">
        <v>194</v>
      </c>
      <c r="G31" s="4">
        <v>2037</v>
      </c>
    </row>
    <row r="32" spans="1:7" x14ac:dyDescent="0.25">
      <c r="A32" s="274">
        <v>303957</v>
      </c>
      <c r="B32" s="274" t="s">
        <v>383</v>
      </c>
      <c r="C32" s="274" t="s">
        <v>345</v>
      </c>
      <c r="D32" s="274" t="s">
        <v>380</v>
      </c>
      <c r="E32" s="274" t="s">
        <v>194</v>
      </c>
      <c r="G32" s="4">
        <v>2038</v>
      </c>
    </row>
    <row r="33" spans="1:7" x14ac:dyDescent="0.25">
      <c r="A33" s="274">
        <v>303958</v>
      </c>
      <c r="B33" s="274" t="s">
        <v>384</v>
      </c>
      <c r="C33" s="274" t="s">
        <v>345</v>
      </c>
      <c r="D33" s="274" t="s">
        <v>385</v>
      </c>
      <c r="E33" s="274" t="s">
        <v>194</v>
      </c>
      <c r="G33" s="4">
        <v>2039</v>
      </c>
    </row>
    <row r="34" spans="1:7" x14ac:dyDescent="0.25">
      <c r="A34" s="274">
        <v>303959</v>
      </c>
      <c r="B34" s="274" t="s">
        <v>386</v>
      </c>
      <c r="C34" s="274" t="s">
        <v>345</v>
      </c>
      <c r="D34" s="274" t="s">
        <v>353</v>
      </c>
      <c r="E34" s="274" t="s">
        <v>194</v>
      </c>
      <c r="G34" s="4">
        <v>2040</v>
      </c>
    </row>
    <row r="35" spans="1:7" x14ac:dyDescent="0.25">
      <c r="A35" s="274">
        <v>303960</v>
      </c>
      <c r="B35" s="274" t="s">
        <v>387</v>
      </c>
      <c r="C35" s="274" t="s">
        <v>345</v>
      </c>
      <c r="D35" s="274" t="s">
        <v>388</v>
      </c>
      <c r="E35" s="274" t="s">
        <v>194</v>
      </c>
      <c r="G35" s="4">
        <v>2041</v>
      </c>
    </row>
    <row r="36" spans="1:7" x14ac:dyDescent="0.25">
      <c r="A36" s="274">
        <v>500679</v>
      </c>
      <c r="B36" s="274" t="s">
        <v>389</v>
      </c>
      <c r="C36" s="274" t="s">
        <v>345</v>
      </c>
      <c r="D36" s="274" t="s">
        <v>380</v>
      </c>
      <c r="E36" s="274" t="s">
        <v>194</v>
      </c>
      <c r="G36" s="4">
        <v>2042</v>
      </c>
    </row>
    <row r="37" spans="1:7" x14ac:dyDescent="0.25">
      <c r="A37" s="274">
        <v>303961</v>
      </c>
      <c r="B37" s="274" t="s">
        <v>390</v>
      </c>
      <c r="C37" s="274" t="s">
        <v>345</v>
      </c>
      <c r="D37" s="274" t="s">
        <v>372</v>
      </c>
      <c r="E37" s="274" t="s">
        <v>194</v>
      </c>
    </row>
    <row r="38" spans="1:7" x14ac:dyDescent="0.25">
      <c r="A38" s="274">
        <v>303962</v>
      </c>
      <c r="B38" s="274" t="s">
        <v>391</v>
      </c>
      <c r="C38" s="274" t="s">
        <v>345</v>
      </c>
      <c r="D38" s="274" t="s">
        <v>348</v>
      </c>
      <c r="E38" s="274" t="s">
        <v>194</v>
      </c>
    </row>
    <row r="39" spans="1:7" x14ac:dyDescent="0.25">
      <c r="A39" s="274">
        <v>303969</v>
      </c>
      <c r="B39" s="274" t="s">
        <v>392</v>
      </c>
      <c r="C39" s="274" t="s">
        <v>345</v>
      </c>
      <c r="D39" s="274" t="s">
        <v>393</v>
      </c>
      <c r="E39" s="274" t="s">
        <v>194</v>
      </c>
    </row>
    <row r="40" spans="1:7" ht="26.25" x14ac:dyDescent="0.25">
      <c r="A40" s="274">
        <v>314931</v>
      </c>
      <c r="B40" s="274" t="s">
        <v>394</v>
      </c>
      <c r="C40" s="274" t="s">
        <v>345</v>
      </c>
      <c r="D40" s="274" t="s">
        <v>395</v>
      </c>
      <c r="E40" s="274" t="s">
        <v>194</v>
      </c>
    </row>
    <row r="41" spans="1:7" x14ac:dyDescent="0.25">
      <c r="A41" s="274">
        <v>303963</v>
      </c>
      <c r="B41" s="274" t="s">
        <v>396</v>
      </c>
      <c r="C41" s="274" t="s">
        <v>345</v>
      </c>
      <c r="D41" s="274" t="s">
        <v>395</v>
      </c>
      <c r="E41" s="274" t="s">
        <v>194</v>
      </c>
    </row>
    <row r="42" spans="1:7" x14ac:dyDescent="0.25">
      <c r="A42" s="274">
        <v>303964</v>
      </c>
      <c r="B42" s="274" t="s">
        <v>397</v>
      </c>
      <c r="C42" s="274" t="s">
        <v>345</v>
      </c>
      <c r="D42" s="274" t="s">
        <v>395</v>
      </c>
      <c r="E42" s="274" t="s">
        <v>194</v>
      </c>
    </row>
    <row r="43" spans="1:7" x14ac:dyDescent="0.25">
      <c r="A43" s="274">
        <v>303965</v>
      </c>
      <c r="B43" s="274" t="s">
        <v>398</v>
      </c>
      <c r="C43" s="274" t="s">
        <v>345</v>
      </c>
      <c r="D43" s="274" t="s">
        <v>358</v>
      </c>
      <c r="E43" s="274" t="s">
        <v>194</v>
      </c>
    </row>
    <row r="44" spans="1:7" x14ac:dyDescent="0.25">
      <c r="A44" s="274">
        <v>314918</v>
      </c>
      <c r="B44" s="274" t="s">
        <v>399</v>
      </c>
      <c r="C44" s="274" t="s">
        <v>345</v>
      </c>
      <c r="D44" s="274" t="s">
        <v>358</v>
      </c>
      <c r="E44" s="274" t="s">
        <v>194</v>
      </c>
    </row>
    <row r="45" spans="1:7" x14ac:dyDescent="0.25">
      <c r="A45" s="274">
        <v>303966</v>
      </c>
      <c r="B45" s="274" t="s">
        <v>400</v>
      </c>
      <c r="C45" s="274" t="s">
        <v>345</v>
      </c>
      <c r="D45" s="274" t="s">
        <v>385</v>
      </c>
      <c r="E45" s="274" t="s">
        <v>194</v>
      </c>
    </row>
    <row r="46" spans="1:7" x14ac:dyDescent="0.25">
      <c r="A46" s="274">
        <v>314902</v>
      </c>
      <c r="B46" s="274" t="s">
        <v>401</v>
      </c>
      <c r="C46" s="274" t="s">
        <v>345</v>
      </c>
      <c r="D46" s="274" t="s">
        <v>348</v>
      </c>
      <c r="E46" s="274" t="s">
        <v>194</v>
      </c>
    </row>
    <row r="47" spans="1:7" x14ac:dyDescent="0.25">
      <c r="A47" s="274">
        <v>303967</v>
      </c>
      <c r="B47" s="274" t="s">
        <v>402</v>
      </c>
      <c r="C47" s="274" t="s">
        <v>345</v>
      </c>
      <c r="D47" s="274" t="s">
        <v>356</v>
      </c>
      <c r="E47" s="274" t="s">
        <v>194</v>
      </c>
    </row>
    <row r="48" spans="1:7" x14ac:dyDescent="0.25">
      <c r="A48" s="274">
        <v>303968</v>
      </c>
      <c r="B48" s="274" t="s">
        <v>403</v>
      </c>
      <c r="C48" s="274" t="s">
        <v>345</v>
      </c>
      <c r="D48" s="274" t="s">
        <v>393</v>
      </c>
      <c r="E48" s="274" t="s">
        <v>194</v>
      </c>
    </row>
    <row r="49" spans="1:5" x14ac:dyDescent="0.25">
      <c r="A49" s="274">
        <v>314907</v>
      </c>
      <c r="B49" s="274" t="s">
        <v>404</v>
      </c>
      <c r="C49" s="274" t="s">
        <v>345</v>
      </c>
      <c r="D49" s="274" t="s">
        <v>379</v>
      </c>
      <c r="E49" s="274" t="s">
        <v>194</v>
      </c>
    </row>
    <row r="50" spans="1:5" x14ac:dyDescent="0.25">
      <c r="A50" s="274">
        <v>314929</v>
      </c>
      <c r="B50" s="274" t="s">
        <v>405</v>
      </c>
      <c r="C50" s="274" t="s">
        <v>345</v>
      </c>
      <c r="D50" s="274" t="s">
        <v>406</v>
      </c>
      <c r="E50" s="274" t="s">
        <v>194</v>
      </c>
    </row>
    <row r="51" spans="1:5" x14ac:dyDescent="0.25">
      <c r="A51" s="274">
        <v>303971</v>
      </c>
      <c r="B51" s="274" t="s">
        <v>407</v>
      </c>
      <c r="C51" s="274" t="s">
        <v>345</v>
      </c>
      <c r="D51" s="274" t="s">
        <v>385</v>
      </c>
      <c r="E51" s="274" t="s">
        <v>194</v>
      </c>
    </row>
    <row r="52" spans="1:5" x14ac:dyDescent="0.25">
      <c r="A52" s="274">
        <v>303972</v>
      </c>
      <c r="B52" s="274" t="s">
        <v>408</v>
      </c>
      <c r="C52" s="274" t="s">
        <v>345</v>
      </c>
      <c r="D52" s="274" t="s">
        <v>409</v>
      </c>
      <c r="E52" s="274" t="s">
        <v>194</v>
      </c>
    </row>
    <row r="53" spans="1:5" x14ac:dyDescent="0.25">
      <c r="A53" s="274">
        <v>303974</v>
      </c>
      <c r="B53" s="274" t="s">
        <v>410</v>
      </c>
      <c r="C53" s="274" t="s">
        <v>345</v>
      </c>
      <c r="D53" s="274" t="s">
        <v>346</v>
      </c>
      <c r="E53" s="274" t="s">
        <v>194</v>
      </c>
    </row>
    <row r="54" spans="1:5" x14ac:dyDescent="0.25">
      <c r="A54" s="274">
        <v>303975</v>
      </c>
      <c r="B54" s="274" t="s">
        <v>411</v>
      </c>
      <c r="C54" s="274" t="s">
        <v>345</v>
      </c>
      <c r="D54" s="274" t="s">
        <v>353</v>
      </c>
      <c r="E54" s="274" t="s">
        <v>194</v>
      </c>
    </row>
    <row r="55" spans="1:5" x14ac:dyDescent="0.25">
      <c r="A55" s="274">
        <v>314922</v>
      </c>
      <c r="B55" s="274" t="s">
        <v>412</v>
      </c>
      <c r="C55" s="274" t="s">
        <v>345</v>
      </c>
      <c r="D55" s="274" t="s">
        <v>353</v>
      </c>
      <c r="E55" s="274" t="s">
        <v>194</v>
      </c>
    </row>
    <row r="56" spans="1:5" x14ac:dyDescent="0.25">
      <c r="A56" s="274">
        <v>303976</v>
      </c>
      <c r="B56" s="274" t="s">
        <v>413</v>
      </c>
      <c r="C56" s="274" t="s">
        <v>345</v>
      </c>
      <c r="D56" s="274" t="s">
        <v>406</v>
      </c>
      <c r="E56" s="274" t="s">
        <v>194</v>
      </c>
    </row>
    <row r="57" spans="1:5" x14ac:dyDescent="0.25">
      <c r="A57" s="274">
        <v>303977</v>
      </c>
      <c r="B57" s="274" t="s">
        <v>414</v>
      </c>
      <c r="C57" s="274" t="s">
        <v>345</v>
      </c>
      <c r="D57" s="274" t="s">
        <v>353</v>
      </c>
      <c r="E57" s="274" t="s">
        <v>194</v>
      </c>
    </row>
    <row r="58" spans="1:5" x14ac:dyDescent="0.25">
      <c r="A58" s="274">
        <v>303978</v>
      </c>
      <c r="B58" s="274" t="s">
        <v>415</v>
      </c>
      <c r="C58" s="274" t="s">
        <v>345</v>
      </c>
      <c r="D58" s="274" t="s">
        <v>348</v>
      </c>
      <c r="E58" s="274" t="s">
        <v>194</v>
      </c>
    </row>
    <row r="59" spans="1:5" x14ac:dyDescent="0.25">
      <c r="A59" s="274">
        <v>314912</v>
      </c>
      <c r="B59" s="274" t="s">
        <v>416</v>
      </c>
      <c r="C59" s="274" t="s">
        <v>345</v>
      </c>
      <c r="D59" s="274" t="s">
        <v>372</v>
      </c>
      <c r="E59" s="274" t="s">
        <v>194</v>
      </c>
    </row>
    <row r="60" spans="1:5" x14ac:dyDescent="0.25">
      <c r="A60" s="274">
        <v>314930</v>
      </c>
      <c r="B60" s="274" t="s">
        <v>417</v>
      </c>
      <c r="C60" s="274" t="s">
        <v>345</v>
      </c>
      <c r="D60" s="274" t="s">
        <v>372</v>
      </c>
      <c r="E60" s="274" t="s">
        <v>194</v>
      </c>
    </row>
    <row r="61" spans="1:5" x14ac:dyDescent="0.25">
      <c r="A61" s="274">
        <v>303979</v>
      </c>
      <c r="B61" s="274" t="s">
        <v>418</v>
      </c>
      <c r="C61" s="274" t="s">
        <v>345</v>
      </c>
      <c r="D61" s="274" t="s">
        <v>372</v>
      </c>
      <c r="E61" s="274" t="s">
        <v>194</v>
      </c>
    </row>
    <row r="62" spans="1:5" x14ac:dyDescent="0.25">
      <c r="A62" s="274">
        <v>303980</v>
      </c>
      <c r="B62" s="274" t="s">
        <v>419</v>
      </c>
      <c r="C62" s="274" t="s">
        <v>345</v>
      </c>
      <c r="D62" s="274" t="s">
        <v>420</v>
      </c>
      <c r="E62" s="274" t="s">
        <v>194</v>
      </c>
    </row>
    <row r="63" spans="1:5" x14ac:dyDescent="0.25">
      <c r="A63" s="274">
        <v>314926</v>
      </c>
      <c r="B63" s="274" t="s">
        <v>421</v>
      </c>
      <c r="C63" s="274" t="s">
        <v>345</v>
      </c>
      <c r="D63" s="274" t="s">
        <v>420</v>
      </c>
      <c r="E63" s="274" t="s">
        <v>194</v>
      </c>
    </row>
    <row r="64" spans="1:5" x14ac:dyDescent="0.25">
      <c r="A64" s="274">
        <v>500680</v>
      </c>
      <c r="B64" s="274" t="s">
        <v>298</v>
      </c>
      <c r="C64" s="274" t="s">
        <v>345</v>
      </c>
      <c r="D64" s="274" t="s">
        <v>372</v>
      </c>
      <c r="E64" s="274" t="s">
        <v>194</v>
      </c>
    </row>
    <row r="65" spans="1:5" x14ac:dyDescent="0.25">
      <c r="A65" s="274">
        <v>303981</v>
      </c>
      <c r="B65" s="274" t="s">
        <v>422</v>
      </c>
      <c r="C65" s="274" t="s">
        <v>345</v>
      </c>
      <c r="D65" s="274" t="s">
        <v>409</v>
      </c>
      <c r="E65" s="274" t="s">
        <v>194</v>
      </c>
    </row>
    <row r="66" spans="1:5" x14ac:dyDescent="0.25">
      <c r="A66" s="274">
        <v>314939</v>
      </c>
      <c r="B66" s="274" t="s">
        <v>423</v>
      </c>
      <c r="C66" s="274" t="s">
        <v>345</v>
      </c>
      <c r="D66" s="274" t="s">
        <v>409</v>
      </c>
      <c r="E66" s="274" t="s">
        <v>194</v>
      </c>
    </row>
    <row r="67" spans="1:5" x14ac:dyDescent="0.25">
      <c r="A67" s="274">
        <v>314903</v>
      </c>
      <c r="B67" s="274" t="s">
        <v>424</v>
      </c>
      <c r="C67" s="274" t="s">
        <v>345</v>
      </c>
      <c r="D67" s="274" t="s">
        <v>425</v>
      </c>
      <c r="E67" s="274" t="s">
        <v>194</v>
      </c>
    </row>
    <row r="68" spans="1:5" x14ac:dyDescent="0.25">
      <c r="A68" s="274">
        <v>303983</v>
      </c>
      <c r="B68" s="274" t="s">
        <v>426</v>
      </c>
      <c r="C68" s="274" t="s">
        <v>345</v>
      </c>
      <c r="D68" s="274" t="s">
        <v>346</v>
      </c>
      <c r="E68" s="274" t="s">
        <v>194</v>
      </c>
    </row>
    <row r="69" spans="1:5" x14ac:dyDescent="0.25">
      <c r="A69" s="274">
        <v>303985</v>
      </c>
      <c r="B69" s="274" t="s">
        <v>427</v>
      </c>
      <c r="C69" s="274" t="s">
        <v>345</v>
      </c>
      <c r="D69" s="274" t="s">
        <v>395</v>
      </c>
      <c r="E69" s="274" t="s">
        <v>194</v>
      </c>
    </row>
    <row r="70" spans="1:5" x14ac:dyDescent="0.25">
      <c r="A70" s="274">
        <v>500681</v>
      </c>
      <c r="B70" s="274" t="s">
        <v>297</v>
      </c>
      <c r="C70" s="274" t="s">
        <v>345</v>
      </c>
      <c r="D70" s="274" t="s">
        <v>395</v>
      </c>
      <c r="E70" s="274" t="s">
        <v>194</v>
      </c>
    </row>
    <row r="71" spans="1:5" x14ac:dyDescent="0.25">
      <c r="A71" s="274">
        <v>303986</v>
      </c>
      <c r="B71" s="274" t="s">
        <v>428</v>
      </c>
      <c r="C71" s="274" t="s">
        <v>345</v>
      </c>
      <c r="D71" s="274" t="s">
        <v>425</v>
      </c>
      <c r="E71" s="274" t="s">
        <v>194</v>
      </c>
    </row>
    <row r="72" spans="1:5" x14ac:dyDescent="0.25">
      <c r="A72" s="274">
        <v>314924</v>
      </c>
      <c r="B72" s="274" t="s">
        <v>429</v>
      </c>
      <c r="C72" s="274" t="s">
        <v>345</v>
      </c>
      <c r="D72" s="274" t="s">
        <v>425</v>
      </c>
      <c r="E72" s="274" t="s">
        <v>194</v>
      </c>
    </row>
    <row r="73" spans="1:5" x14ac:dyDescent="0.25">
      <c r="A73" s="274">
        <v>303987</v>
      </c>
      <c r="B73" s="274" t="s">
        <v>430</v>
      </c>
      <c r="C73" s="274" t="s">
        <v>345</v>
      </c>
      <c r="D73" s="274" t="s">
        <v>366</v>
      </c>
      <c r="E73" s="274" t="s">
        <v>194</v>
      </c>
    </row>
    <row r="74" spans="1:5" x14ac:dyDescent="0.25">
      <c r="A74" s="274">
        <v>314919</v>
      </c>
      <c r="B74" s="274" t="s">
        <v>431</v>
      </c>
      <c r="C74" s="274" t="s">
        <v>345</v>
      </c>
      <c r="D74" s="274" t="s">
        <v>366</v>
      </c>
      <c r="E74" s="274" t="s">
        <v>194</v>
      </c>
    </row>
    <row r="75" spans="1:5" x14ac:dyDescent="0.25">
      <c r="A75" s="274">
        <v>500682</v>
      </c>
      <c r="B75" s="274" t="s">
        <v>260</v>
      </c>
      <c r="C75" s="274" t="s">
        <v>345</v>
      </c>
      <c r="D75" s="274" t="s">
        <v>395</v>
      </c>
      <c r="E75" s="274" t="s">
        <v>194</v>
      </c>
    </row>
    <row r="76" spans="1:5" ht="26.25" x14ac:dyDescent="0.25">
      <c r="A76" s="274">
        <v>304104</v>
      </c>
      <c r="B76" s="274" t="s">
        <v>432</v>
      </c>
      <c r="C76" s="274" t="s">
        <v>433</v>
      </c>
      <c r="D76" s="274" t="s">
        <v>434</v>
      </c>
      <c r="E76" s="274" t="s">
        <v>202</v>
      </c>
    </row>
    <row r="77" spans="1:5" ht="26.25" x14ac:dyDescent="0.25">
      <c r="A77" s="274">
        <v>304113</v>
      </c>
      <c r="B77" s="274" t="s">
        <v>435</v>
      </c>
      <c r="C77" s="274" t="s">
        <v>433</v>
      </c>
      <c r="D77" s="274" t="s">
        <v>434</v>
      </c>
      <c r="E77" s="274" t="s">
        <v>202</v>
      </c>
    </row>
    <row r="78" spans="1:5" ht="26.25" x14ac:dyDescent="0.25">
      <c r="A78" s="274">
        <v>315401</v>
      </c>
      <c r="B78" s="274" t="s">
        <v>436</v>
      </c>
      <c r="C78" s="274" t="s">
        <v>433</v>
      </c>
      <c r="D78" s="274" t="s">
        <v>434</v>
      </c>
      <c r="E78" s="274" t="s">
        <v>202</v>
      </c>
    </row>
    <row r="79" spans="1:5" ht="26.25" x14ac:dyDescent="0.25">
      <c r="A79" s="274">
        <v>304106</v>
      </c>
      <c r="B79" s="274" t="s">
        <v>437</v>
      </c>
      <c r="C79" s="274" t="s">
        <v>433</v>
      </c>
      <c r="D79" s="274" t="s">
        <v>434</v>
      </c>
      <c r="E79" s="274" t="s">
        <v>202</v>
      </c>
    </row>
    <row r="80" spans="1:5" ht="26.25" x14ac:dyDescent="0.25">
      <c r="A80" s="274">
        <v>315412</v>
      </c>
      <c r="B80" s="274" t="s">
        <v>438</v>
      </c>
      <c r="C80" s="274" t="s">
        <v>433</v>
      </c>
      <c r="D80" s="274" t="s">
        <v>434</v>
      </c>
      <c r="E80" s="274" t="s">
        <v>202</v>
      </c>
    </row>
    <row r="81" spans="1:5" ht="26.25" x14ac:dyDescent="0.25">
      <c r="A81" s="274">
        <v>304107</v>
      </c>
      <c r="B81" s="274" t="s">
        <v>439</v>
      </c>
      <c r="C81" s="274" t="s">
        <v>433</v>
      </c>
      <c r="D81" s="274" t="s">
        <v>434</v>
      </c>
      <c r="E81" s="274" t="s">
        <v>202</v>
      </c>
    </row>
    <row r="82" spans="1:5" ht="26.25" x14ac:dyDescent="0.25">
      <c r="A82" s="274">
        <v>304108</v>
      </c>
      <c r="B82" s="274" t="s">
        <v>440</v>
      </c>
      <c r="C82" s="274" t="s">
        <v>433</v>
      </c>
      <c r="D82" s="274" t="s">
        <v>434</v>
      </c>
      <c r="E82" s="274" t="s">
        <v>202</v>
      </c>
    </row>
    <row r="83" spans="1:5" ht="26.25" x14ac:dyDescent="0.25">
      <c r="A83" s="274">
        <v>304111</v>
      </c>
      <c r="B83" s="274" t="s">
        <v>441</v>
      </c>
      <c r="C83" s="274" t="s">
        <v>433</v>
      </c>
      <c r="D83" s="274" t="s">
        <v>434</v>
      </c>
      <c r="E83" s="274" t="s">
        <v>202</v>
      </c>
    </row>
    <row r="84" spans="1:5" ht="26.25" x14ac:dyDescent="0.25">
      <c r="A84" s="274">
        <v>315403</v>
      </c>
      <c r="B84" s="274" t="s">
        <v>442</v>
      </c>
      <c r="C84" s="274" t="s">
        <v>433</v>
      </c>
      <c r="D84" s="274" t="s">
        <v>434</v>
      </c>
      <c r="E84" s="274" t="s">
        <v>202</v>
      </c>
    </row>
    <row r="85" spans="1:5" ht="26.25" x14ac:dyDescent="0.25">
      <c r="A85" s="274">
        <v>315404</v>
      </c>
      <c r="B85" s="274" t="s">
        <v>443</v>
      </c>
      <c r="C85" s="274" t="s">
        <v>433</v>
      </c>
      <c r="D85" s="274" t="s">
        <v>434</v>
      </c>
      <c r="E85" s="274" t="s">
        <v>202</v>
      </c>
    </row>
    <row r="86" spans="1:5" ht="26.25" x14ac:dyDescent="0.25">
      <c r="A86" s="274">
        <v>304109</v>
      </c>
      <c r="B86" s="274" t="s">
        <v>444</v>
      </c>
      <c r="C86" s="274" t="s">
        <v>433</v>
      </c>
      <c r="D86" s="274" t="s">
        <v>434</v>
      </c>
      <c r="E86" s="274" t="s">
        <v>202</v>
      </c>
    </row>
    <row r="87" spans="1:5" ht="26.25" x14ac:dyDescent="0.25">
      <c r="A87" s="274">
        <v>304112</v>
      </c>
      <c r="B87" s="274" t="s">
        <v>445</v>
      </c>
      <c r="C87" s="274" t="s">
        <v>433</v>
      </c>
      <c r="D87" s="274" t="s">
        <v>434</v>
      </c>
      <c r="E87" s="274" t="s">
        <v>202</v>
      </c>
    </row>
    <row r="88" spans="1:5" ht="26.25" x14ac:dyDescent="0.25">
      <c r="A88" s="274">
        <v>315407</v>
      </c>
      <c r="B88" s="274" t="s">
        <v>446</v>
      </c>
      <c r="C88" s="274" t="s">
        <v>433</v>
      </c>
      <c r="D88" s="274" t="s">
        <v>434</v>
      </c>
      <c r="E88" s="274" t="s">
        <v>202</v>
      </c>
    </row>
    <row r="89" spans="1:5" ht="26.25" x14ac:dyDescent="0.25">
      <c r="A89" s="274">
        <v>315408</v>
      </c>
      <c r="B89" s="274" t="s">
        <v>447</v>
      </c>
      <c r="C89" s="274" t="s">
        <v>433</v>
      </c>
      <c r="D89" s="274" t="s">
        <v>434</v>
      </c>
      <c r="E89" s="274" t="s">
        <v>202</v>
      </c>
    </row>
    <row r="90" spans="1:5" ht="26.25" x14ac:dyDescent="0.25">
      <c r="A90" s="274">
        <v>304115</v>
      </c>
      <c r="B90" s="274" t="s">
        <v>448</v>
      </c>
      <c r="C90" s="274" t="s">
        <v>433</v>
      </c>
      <c r="D90" s="274" t="s">
        <v>434</v>
      </c>
      <c r="E90" s="274" t="s">
        <v>202</v>
      </c>
    </row>
    <row r="91" spans="1:5" ht="26.25" x14ac:dyDescent="0.25">
      <c r="A91" s="274">
        <v>304114</v>
      </c>
      <c r="B91" s="274" t="s">
        <v>449</v>
      </c>
      <c r="C91" s="274" t="s">
        <v>433</v>
      </c>
      <c r="D91" s="274" t="s">
        <v>434</v>
      </c>
      <c r="E91" s="274" t="s">
        <v>202</v>
      </c>
    </row>
    <row r="92" spans="1:5" ht="26.25" x14ac:dyDescent="0.25">
      <c r="A92" s="274">
        <v>304116</v>
      </c>
      <c r="B92" s="274" t="s">
        <v>450</v>
      </c>
      <c r="C92" s="274" t="s">
        <v>433</v>
      </c>
      <c r="D92" s="274" t="s">
        <v>434</v>
      </c>
      <c r="E92" s="274" t="s">
        <v>202</v>
      </c>
    </row>
    <row r="93" spans="1:5" ht="26.25" x14ac:dyDescent="0.25">
      <c r="A93" s="274">
        <v>304117</v>
      </c>
      <c r="B93" s="274" t="s">
        <v>451</v>
      </c>
      <c r="C93" s="274" t="s">
        <v>433</v>
      </c>
      <c r="D93" s="274" t="s">
        <v>434</v>
      </c>
      <c r="E93" s="274" t="s">
        <v>202</v>
      </c>
    </row>
    <row r="94" spans="1:5" ht="26.25" x14ac:dyDescent="0.25">
      <c r="A94" s="274">
        <v>315409</v>
      </c>
      <c r="B94" s="274" t="s">
        <v>452</v>
      </c>
      <c r="C94" s="274" t="s">
        <v>433</v>
      </c>
      <c r="D94" s="274" t="s">
        <v>434</v>
      </c>
      <c r="E94" s="274" t="s">
        <v>202</v>
      </c>
    </row>
    <row r="95" spans="1:5" ht="26.25" x14ac:dyDescent="0.25">
      <c r="A95" s="274">
        <v>315411</v>
      </c>
      <c r="B95" s="274" t="s">
        <v>453</v>
      </c>
      <c r="C95" s="274" t="s">
        <v>433</v>
      </c>
      <c r="D95" s="274" t="s">
        <v>434</v>
      </c>
      <c r="E95" s="274" t="s">
        <v>202</v>
      </c>
    </row>
    <row r="96" spans="1:5" ht="26.25" x14ac:dyDescent="0.25">
      <c r="A96" s="274">
        <v>304118</v>
      </c>
      <c r="B96" s="274" t="s">
        <v>454</v>
      </c>
      <c r="C96" s="274" t="s">
        <v>433</v>
      </c>
      <c r="D96" s="274" t="s">
        <v>434</v>
      </c>
      <c r="E96" s="274" t="s">
        <v>202</v>
      </c>
    </row>
    <row r="97" spans="1:5" ht="26.25" x14ac:dyDescent="0.25">
      <c r="A97" s="274">
        <v>304119</v>
      </c>
      <c r="B97" s="274" t="s">
        <v>455</v>
      </c>
      <c r="C97" s="274" t="s">
        <v>433</v>
      </c>
      <c r="D97" s="274" t="s">
        <v>434</v>
      </c>
      <c r="E97" s="274" t="s">
        <v>202</v>
      </c>
    </row>
    <row r="98" spans="1:5" ht="26.25" x14ac:dyDescent="0.25">
      <c r="A98" s="274">
        <v>304120</v>
      </c>
      <c r="B98" s="274" t="s">
        <v>456</v>
      </c>
      <c r="C98" s="274" t="s">
        <v>433</v>
      </c>
      <c r="D98" s="274" t="s">
        <v>434</v>
      </c>
      <c r="E98" s="274" t="s">
        <v>202</v>
      </c>
    </row>
    <row r="99" spans="1:5" ht="26.25" x14ac:dyDescent="0.25">
      <c r="A99" s="274">
        <v>315410</v>
      </c>
      <c r="B99" s="274" t="s">
        <v>457</v>
      </c>
      <c r="C99" s="274" t="s">
        <v>433</v>
      </c>
      <c r="D99" s="274" t="s">
        <v>434</v>
      </c>
      <c r="E99" s="274" t="s">
        <v>202</v>
      </c>
    </row>
    <row r="100" spans="1:5" ht="26.25" x14ac:dyDescent="0.25">
      <c r="A100" s="274">
        <v>304121</v>
      </c>
      <c r="B100" s="274" t="s">
        <v>458</v>
      </c>
      <c r="C100" s="274" t="s">
        <v>433</v>
      </c>
      <c r="D100" s="274" t="s">
        <v>434</v>
      </c>
      <c r="E100" s="274" t="s">
        <v>202</v>
      </c>
    </row>
    <row r="101" spans="1:5" ht="26.25" x14ac:dyDescent="0.25">
      <c r="A101" s="274">
        <v>304122</v>
      </c>
      <c r="B101" s="274" t="s">
        <v>459</v>
      </c>
      <c r="C101" s="274" t="s">
        <v>433</v>
      </c>
      <c r="D101" s="274" t="s">
        <v>434</v>
      </c>
      <c r="E101" s="274" t="s">
        <v>202</v>
      </c>
    </row>
    <row r="102" spans="1:5" ht="26.25" x14ac:dyDescent="0.25">
      <c r="A102" s="274">
        <v>315405</v>
      </c>
      <c r="B102" s="274" t="s">
        <v>460</v>
      </c>
      <c r="C102" s="274" t="s">
        <v>433</v>
      </c>
      <c r="D102" s="274" t="s">
        <v>434</v>
      </c>
      <c r="E102" s="274" t="s">
        <v>202</v>
      </c>
    </row>
    <row r="103" spans="1:5" ht="26.25" x14ac:dyDescent="0.25">
      <c r="A103" s="274">
        <v>304110</v>
      </c>
      <c r="B103" s="274" t="s">
        <v>461</v>
      </c>
      <c r="C103" s="274" t="s">
        <v>433</v>
      </c>
      <c r="D103" s="274" t="s">
        <v>434</v>
      </c>
      <c r="E103" s="274" t="s">
        <v>202</v>
      </c>
    </row>
    <row r="104" spans="1:5" ht="26.25" x14ac:dyDescent="0.25">
      <c r="A104" s="274">
        <v>315402</v>
      </c>
      <c r="B104" s="274" t="s">
        <v>462</v>
      </c>
      <c r="C104" s="274" t="s">
        <v>433</v>
      </c>
      <c r="D104" s="274" t="s">
        <v>434</v>
      </c>
      <c r="E104" s="274" t="s">
        <v>202</v>
      </c>
    </row>
    <row r="105" spans="1:5" ht="26.25" x14ac:dyDescent="0.25">
      <c r="A105" s="274">
        <v>304124</v>
      </c>
      <c r="B105" s="274" t="s">
        <v>463</v>
      </c>
      <c r="C105" s="274" t="s">
        <v>433</v>
      </c>
      <c r="D105" s="274" t="s">
        <v>434</v>
      </c>
      <c r="E105" s="274" t="s">
        <v>202</v>
      </c>
    </row>
    <row r="106" spans="1:5" ht="26.25" x14ac:dyDescent="0.25">
      <c r="A106" s="274">
        <v>304105</v>
      </c>
      <c r="B106" s="274" t="s">
        <v>464</v>
      </c>
      <c r="C106" s="274" t="s">
        <v>433</v>
      </c>
      <c r="D106" s="274" t="s">
        <v>434</v>
      </c>
      <c r="E106" s="274" t="s">
        <v>202</v>
      </c>
    </row>
    <row r="107" spans="1:5" ht="26.25" x14ac:dyDescent="0.25">
      <c r="A107" s="274">
        <v>304125</v>
      </c>
      <c r="B107" s="274" t="s">
        <v>465</v>
      </c>
      <c r="C107" s="274" t="s">
        <v>433</v>
      </c>
      <c r="D107" s="274" t="s">
        <v>434</v>
      </c>
      <c r="E107" s="274" t="s">
        <v>202</v>
      </c>
    </row>
    <row r="108" spans="1:5" ht="26.25" x14ac:dyDescent="0.25">
      <c r="A108" s="274">
        <v>304126</v>
      </c>
      <c r="B108" s="274" t="s">
        <v>466</v>
      </c>
      <c r="C108" s="274" t="s">
        <v>433</v>
      </c>
      <c r="D108" s="274" t="s">
        <v>434</v>
      </c>
      <c r="E108" s="274" t="s">
        <v>202</v>
      </c>
    </row>
    <row r="109" spans="1:5" ht="26.25" x14ac:dyDescent="0.25">
      <c r="A109" s="274">
        <v>315406</v>
      </c>
      <c r="B109" s="274" t="s">
        <v>467</v>
      </c>
      <c r="C109" s="274" t="s">
        <v>433</v>
      </c>
      <c r="D109" s="274" t="s">
        <v>434</v>
      </c>
      <c r="E109" s="274" t="s">
        <v>202</v>
      </c>
    </row>
    <row r="110" spans="1:5" ht="26.25" x14ac:dyDescent="0.25">
      <c r="A110" s="274">
        <v>304127</v>
      </c>
      <c r="B110" s="274" t="s">
        <v>468</v>
      </c>
      <c r="C110" s="274" t="s">
        <v>433</v>
      </c>
      <c r="D110" s="274" t="s">
        <v>434</v>
      </c>
      <c r="E110" s="274" t="s">
        <v>202</v>
      </c>
    </row>
    <row r="111" spans="1:5" ht="26.25" x14ac:dyDescent="0.25">
      <c r="A111" s="274">
        <v>304128</v>
      </c>
      <c r="B111" s="274" t="s">
        <v>469</v>
      </c>
      <c r="C111" s="274" t="s">
        <v>433</v>
      </c>
      <c r="D111" s="274" t="s">
        <v>434</v>
      </c>
      <c r="E111" s="274" t="s">
        <v>202</v>
      </c>
    </row>
    <row r="112" spans="1:5" ht="26.25" x14ac:dyDescent="0.25">
      <c r="A112" s="274">
        <v>304123</v>
      </c>
      <c r="B112" s="274" t="s">
        <v>470</v>
      </c>
      <c r="C112" s="274" t="s">
        <v>433</v>
      </c>
      <c r="D112" s="274" t="s">
        <v>434</v>
      </c>
      <c r="E112" s="274" t="s">
        <v>202</v>
      </c>
    </row>
    <row r="113" spans="1:5" ht="26.25" x14ac:dyDescent="0.25">
      <c r="A113" s="274">
        <v>403654</v>
      </c>
      <c r="B113" s="274" t="s">
        <v>471</v>
      </c>
      <c r="C113" s="274" t="s">
        <v>433</v>
      </c>
      <c r="D113" s="274" t="s">
        <v>434</v>
      </c>
      <c r="E113" s="274" t="s">
        <v>202</v>
      </c>
    </row>
    <row r="114" spans="1:5" x14ac:dyDescent="0.25">
      <c r="A114" s="274">
        <v>500683</v>
      </c>
      <c r="B114" s="274" t="s">
        <v>304</v>
      </c>
      <c r="C114" s="274" t="s">
        <v>472</v>
      </c>
      <c r="D114" s="274" t="s">
        <v>473</v>
      </c>
      <c r="E114" s="274" t="s">
        <v>825</v>
      </c>
    </row>
    <row r="115" spans="1:5" x14ac:dyDescent="0.25">
      <c r="A115" s="274">
        <v>500962</v>
      </c>
      <c r="B115" s="274" t="s">
        <v>305</v>
      </c>
      <c r="C115" s="274" t="s">
        <v>472</v>
      </c>
      <c r="D115" s="274" t="s">
        <v>473</v>
      </c>
      <c r="E115" s="274" t="s">
        <v>825</v>
      </c>
    </row>
    <row r="116" spans="1:5" x14ac:dyDescent="0.25">
      <c r="A116" s="274">
        <v>303989</v>
      </c>
      <c r="B116" s="274" t="s">
        <v>474</v>
      </c>
      <c r="C116" s="274" t="s">
        <v>472</v>
      </c>
      <c r="D116" s="274" t="s">
        <v>475</v>
      </c>
      <c r="E116" s="274" t="s">
        <v>825</v>
      </c>
    </row>
    <row r="117" spans="1:5" x14ac:dyDescent="0.25">
      <c r="A117" s="274">
        <v>500684</v>
      </c>
      <c r="B117" s="274" t="s">
        <v>306</v>
      </c>
      <c r="C117" s="274" t="s">
        <v>472</v>
      </c>
      <c r="D117" s="274" t="s">
        <v>473</v>
      </c>
      <c r="E117" s="274" t="s">
        <v>825</v>
      </c>
    </row>
    <row r="118" spans="1:5" x14ac:dyDescent="0.25">
      <c r="A118" s="274">
        <v>303990</v>
      </c>
      <c r="B118" s="274" t="s">
        <v>476</v>
      </c>
      <c r="C118" s="274" t="s">
        <v>472</v>
      </c>
      <c r="D118" s="274" t="s">
        <v>475</v>
      </c>
      <c r="E118" s="274" t="s">
        <v>825</v>
      </c>
    </row>
    <row r="119" spans="1:5" x14ac:dyDescent="0.25">
      <c r="A119" s="274">
        <v>303995</v>
      </c>
      <c r="B119" s="274" t="s">
        <v>477</v>
      </c>
      <c r="C119" s="274" t="s">
        <v>472</v>
      </c>
      <c r="D119" s="274" t="s">
        <v>473</v>
      </c>
      <c r="E119" s="274" t="s">
        <v>825</v>
      </c>
    </row>
    <row r="120" spans="1:5" x14ac:dyDescent="0.25">
      <c r="A120" s="274">
        <v>303991</v>
      </c>
      <c r="B120" s="274" t="s">
        <v>478</v>
      </c>
      <c r="C120" s="274" t="s">
        <v>472</v>
      </c>
      <c r="D120" s="274" t="s">
        <v>479</v>
      </c>
      <c r="E120" s="274" t="s">
        <v>825</v>
      </c>
    </row>
    <row r="121" spans="1:5" x14ac:dyDescent="0.25">
      <c r="A121" s="274">
        <v>500685</v>
      </c>
      <c r="B121" s="274" t="s">
        <v>480</v>
      </c>
      <c r="C121" s="274" t="s">
        <v>472</v>
      </c>
      <c r="D121" s="274" t="s">
        <v>481</v>
      </c>
      <c r="E121" s="274" t="s">
        <v>825</v>
      </c>
    </row>
    <row r="122" spans="1:5" x14ac:dyDescent="0.25">
      <c r="A122" s="274">
        <v>303992</v>
      </c>
      <c r="B122" s="274" t="s">
        <v>482</v>
      </c>
      <c r="C122" s="274" t="s">
        <v>472</v>
      </c>
      <c r="D122" s="274" t="s">
        <v>475</v>
      </c>
      <c r="E122" s="274" t="s">
        <v>825</v>
      </c>
    </row>
    <row r="123" spans="1:5" x14ac:dyDescent="0.25">
      <c r="A123" s="274">
        <v>315001</v>
      </c>
      <c r="B123" s="274" t="s">
        <v>483</v>
      </c>
      <c r="C123" s="274" t="s">
        <v>472</v>
      </c>
      <c r="D123" s="274" t="s">
        <v>479</v>
      </c>
      <c r="E123" s="274" t="s">
        <v>825</v>
      </c>
    </row>
    <row r="124" spans="1:5" x14ac:dyDescent="0.25">
      <c r="A124" s="274">
        <v>315003</v>
      </c>
      <c r="B124" s="274" t="s">
        <v>484</v>
      </c>
      <c r="C124" s="274" t="s">
        <v>472</v>
      </c>
      <c r="D124" s="274" t="s">
        <v>485</v>
      </c>
      <c r="E124" s="274" t="s">
        <v>825</v>
      </c>
    </row>
    <row r="125" spans="1:5" x14ac:dyDescent="0.25">
      <c r="A125" s="274">
        <v>303994</v>
      </c>
      <c r="B125" s="274" t="s">
        <v>486</v>
      </c>
      <c r="C125" s="274" t="s">
        <v>472</v>
      </c>
      <c r="D125" s="274" t="s">
        <v>481</v>
      </c>
      <c r="E125" s="274" t="s">
        <v>825</v>
      </c>
    </row>
    <row r="126" spans="1:5" x14ac:dyDescent="0.25">
      <c r="A126" s="274">
        <v>303993</v>
      </c>
      <c r="B126" s="274" t="s">
        <v>487</v>
      </c>
      <c r="C126" s="274" t="s">
        <v>472</v>
      </c>
      <c r="D126" s="274" t="s">
        <v>485</v>
      </c>
      <c r="E126" s="274" t="s">
        <v>825</v>
      </c>
    </row>
    <row r="127" spans="1:5" x14ac:dyDescent="0.25">
      <c r="A127" s="274">
        <v>500686</v>
      </c>
      <c r="B127" s="274" t="s">
        <v>488</v>
      </c>
      <c r="C127" s="274" t="s">
        <v>472</v>
      </c>
      <c r="D127" s="274" t="s">
        <v>475</v>
      </c>
      <c r="E127" s="274" t="s">
        <v>825</v>
      </c>
    </row>
    <row r="128" spans="1:5" x14ac:dyDescent="0.25">
      <c r="A128" s="274">
        <v>303996</v>
      </c>
      <c r="B128" s="274" t="s">
        <v>489</v>
      </c>
      <c r="C128" s="274" t="s">
        <v>472</v>
      </c>
      <c r="D128" s="274" t="s">
        <v>481</v>
      </c>
      <c r="E128" s="274" t="s">
        <v>825</v>
      </c>
    </row>
    <row r="129" spans="1:5" x14ac:dyDescent="0.25">
      <c r="A129" s="274">
        <v>303997</v>
      </c>
      <c r="B129" s="274" t="s">
        <v>490</v>
      </c>
      <c r="C129" s="274" t="s">
        <v>472</v>
      </c>
      <c r="D129" s="274" t="s">
        <v>481</v>
      </c>
      <c r="E129" s="274" t="s">
        <v>825</v>
      </c>
    </row>
    <row r="130" spans="1:5" ht="26.25" x14ac:dyDescent="0.25">
      <c r="A130" s="274">
        <v>304065</v>
      </c>
      <c r="B130" s="274" t="s">
        <v>491</v>
      </c>
      <c r="C130" s="274" t="s">
        <v>433</v>
      </c>
      <c r="D130" s="274" t="s">
        <v>492</v>
      </c>
      <c r="E130" s="274" t="s">
        <v>203</v>
      </c>
    </row>
    <row r="131" spans="1:5" ht="26.25" x14ac:dyDescent="0.25">
      <c r="A131" s="274">
        <v>304787</v>
      </c>
      <c r="B131" s="274" t="s">
        <v>493</v>
      </c>
      <c r="C131" s="274" t="s">
        <v>433</v>
      </c>
      <c r="D131" s="274" t="s">
        <v>492</v>
      </c>
      <c r="E131" s="274" t="s">
        <v>203</v>
      </c>
    </row>
    <row r="132" spans="1:5" ht="26.25" x14ac:dyDescent="0.25">
      <c r="A132" s="274">
        <v>304768</v>
      </c>
      <c r="B132" s="274" t="s">
        <v>494</v>
      </c>
      <c r="C132" s="274" t="s">
        <v>433</v>
      </c>
      <c r="D132" s="274" t="s">
        <v>492</v>
      </c>
      <c r="E132" s="274" t="s">
        <v>203</v>
      </c>
    </row>
    <row r="133" spans="1:5" ht="26.25" x14ac:dyDescent="0.25">
      <c r="A133" s="274">
        <v>315318</v>
      </c>
      <c r="B133" s="274" t="s">
        <v>495</v>
      </c>
      <c r="C133" s="274" t="s">
        <v>433</v>
      </c>
      <c r="D133" s="274" t="s">
        <v>492</v>
      </c>
      <c r="E133" s="274" t="s">
        <v>203</v>
      </c>
    </row>
    <row r="134" spans="1:5" ht="26.25" x14ac:dyDescent="0.25">
      <c r="A134" s="274">
        <v>315305</v>
      </c>
      <c r="B134" s="274" t="s">
        <v>496</v>
      </c>
      <c r="C134" s="274" t="s">
        <v>433</v>
      </c>
      <c r="D134" s="274" t="s">
        <v>492</v>
      </c>
      <c r="E134" s="274" t="s">
        <v>203</v>
      </c>
    </row>
    <row r="135" spans="1:5" ht="26.25" x14ac:dyDescent="0.25">
      <c r="A135" s="274">
        <v>325701</v>
      </c>
      <c r="B135" s="274" t="s">
        <v>497</v>
      </c>
      <c r="C135" s="274" t="s">
        <v>433</v>
      </c>
      <c r="D135" s="274" t="s">
        <v>492</v>
      </c>
      <c r="E135" s="274" t="s">
        <v>203</v>
      </c>
    </row>
    <row r="136" spans="1:5" ht="26.25" x14ac:dyDescent="0.25">
      <c r="A136" s="274">
        <v>304797</v>
      </c>
      <c r="B136" s="274" t="s">
        <v>498</v>
      </c>
      <c r="C136" s="274" t="s">
        <v>433</v>
      </c>
      <c r="D136" s="274" t="s">
        <v>492</v>
      </c>
      <c r="E136" s="274" t="s">
        <v>203</v>
      </c>
    </row>
    <row r="137" spans="1:5" ht="26.25" x14ac:dyDescent="0.25">
      <c r="A137" s="274">
        <v>304129</v>
      </c>
      <c r="B137" s="274" t="s">
        <v>499</v>
      </c>
      <c r="C137" s="274" t="s">
        <v>433</v>
      </c>
      <c r="D137" s="274" t="s">
        <v>500</v>
      </c>
      <c r="E137" s="274" t="s">
        <v>200</v>
      </c>
    </row>
    <row r="138" spans="1:5" ht="26.25" x14ac:dyDescent="0.25">
      <c r="A138" s="274">
        <v>500801</v>
      </c>
      <c r="B138" s="274" t="s">
        <v>501</v>
      </c>
      <c r="C138" s="274" t="s">
        <v>433</v>
      </c>
      <c r="D138" s="274" t="s">
        <v>500</v>
      </c>
      <c r="E138" s="274" t="s">
        <v>200</v>
      </c>
    </row>
    <row r="139" spans="1:5" ht="26.25" x14ac:dyDescent="0.25">
      <c r="A139" s="274">
        <v>500800</v>
      </c>
      <c r="B139" s="274" t="s">
        <v>502</v>
      </c>
      <c r="C139" s="274" t="s">
        <v>433</v>
      </c>
      <c r="D139" s="274" t="s">
        <v>500</v>
      </c>
      <c r="E139" s="274" t="s">
        <v>200</v>
      </c>
    </row>
    <row r="140" spans="1:5" ht="26.25" x14ac:dyDescent="0.25">
      <c r="A140" s="274">
        <v>315501</v>
      </c>
      <c r="B140" s="274" t="s">
        <v>503</v>
      </c>
      <c r="C140" s="274" t="s">
        <v>433</v>
      </c>
      <c r="D140" s="274" t="s">
        <v>500</v>
      </c>
      <c r="E140" s="274" t="s">
        <v>200</v>
      </c>
    </row>
    <row r="141" spans="1:5" ht="26.25" x14ac:dyDescent="0.25">
      <c r="A141" s="274">
        <v>304130</v>
      </c>
      <c r="B141" s="274" t="s">
        <v>504</v>
      </c>
      <c r="C141" s="274" t="s">
        <v>433</v>
      </c>
      <c r="D141" s="274" t="s">
        <v>500</v>
      </c>
      <c r="E141" s="274" t="s">
        <v>200</v>
      </c>
    </row>
    <row r="142" spans="1:5" ht="26.25" x14ac:dyDescent="0.25">
      <c r="A142" s="274">
        <v>315505</v>
      </c>
      <c r="B142" s="274" t="s">
        <v>505</v>
      </c>
      <c r="C142" s="274" t="s">
        <v>433</v>
      </c>
      <c r="D142" s="274" t="s">
        <v>500</v>
      </c>
      <c r="E142" s="274" t="s">
        <v>200</v>
      </c>
    </row>
    <row r="143" spans="1:5" ht="26.25" x14ac:dyDescent="0.25">
      <c r="A143" s="274">
        <v>304131</v>
      </c>
      <c r="B143" s="274" t="s">
        <v>506</v>
      </c>
      <c r="C143" s="274" t="s">
        <v>433</v>
      </c>
      <c r="D143" s="274" t="s">
        <v>500</v>
      </c>
      <c r="E143" s="274" t="s">
        <v>200</v>
      </c>
    </row>
    <row r="144" spans="1:5" ht="26.25" x14ac:dyDescent="0.25">
      <c r="A144" s="274">
        <v>315503</v>
      </c>
      <c r="B144" s="274" t="s">
        <v>507</v>
      </c>
      <c r="C144" s="274" t="s">
        <v>433</v>
      </c>
      <c r="D144" s="274" t="s">
        <v>500</v>
      </c>
      <c r="E144" s="274" t="s">
        <v>200</v>
      </c>
    </row>
    <row r="145" spans="1:5" ht="26.25" x14ac:dyDescent="0.25">
      <c r="A145" s="274">
        <v>315504</v>
      </c>
      <c r="B145" s="274" t="s">
        <v>508</v>
      </c>
      <c r="C145" s="274" t="s">
        <v>433</v>
      </c>
      <c r="D145" s="274" t="s">
        <v>500</v>
      </c>
      <c r="E145" s="274" t="s">
        <v>200</v>
      </c>
    </row>
    <row r="146" spans="1:5" ht="26.25" x14ac:dyDescent="0.25">
      <c r="A146" s="274">
        <v>304136</v>
      </c>
      <c r="B146" s="274" t="s">
        <v>509</v>
      </c>
      <c r="C146" s="274" t="s">
        <v>433</v>
      </c>
      <c r="D146" s="274" t="s">
        <v>500</v>
      </c>
      <c r="E146" s="274" t="s">
        <v>200</v>
      </c>
    </row>
    <row r="147" spans="1:5" ht="26.25" x14ac:dyDescent="0.25">
      <c r="A147" s="274">
        <v>304132</v>
      </c>
      <c r="B147" s="274" t="s">
        <v>510</v>
      </c>
      <c r="C147" s="274" t="s">
        <v>433</v>
      </c>
      <c r="D147" s="274" t="s">
        <v>500</v>
      </c>
      <c r="E147" s="274" t="s">
        <v>200</v>
      </c>
    </row>
    <row r="148" spans="1:5" ht="26.25" x14ac:dyDescent="0.25">
      <c r="A148" s="274">
        <v>315506</v>
      </c>
      <c r="B148" s="274" t="s">
        <v>511</v>
      </c>
      <c r="C148" s="274" t="s">
        <v>433</v>
      </c>
      <c r="D148" s="274" t="s">
        <v>500</v>
      </c>
      <c r="E148" s="274" t="s">
        <v>200</v>
      </c>
    </row>
    <row r="149" spans="1:5" ht="26.25" x14ac:dyDescent="0.25">
      <c r="A149" s="274">
        <v>315507</v>
      </c>
      <c r="B149" s="274" t="s">
        <v>512</v>
      </c>
      <c r="C149" s="274" t="s">
        <v>433</v>
      </c>
      <c r="D149" s="274" t="s">
        <v>500</v>
      </c>
      <c r="E149" s="274" t="s">
        <v>200</v>
      </c>
    </row>
    <row r="150" spans="1:5" ht="26.25" x14ac:dyDescent="0.25">
      <c r="A150" s="274">
        <v>304133</v>
      </c>
      <c r="B150" s="274" t="s">
        <v>513</v>
      </c>
      <c r="C150" s="274" t="s">
        <v>433</v>
      </c>
      <c r="D150" s="274" t="s">
        <v>500</v>
      </c>
      <c r="E150" s="274" t="s">
        <v>200</v>
      </c>
    </row>
    <row r="151" spans="1:5" ht="26.25" x14ac:dyDescent="0.25">
      <c r="A151" s="274">
        <v>304134</v>
      </c>
      <c r="B151" s="274" t="s">
        <v>407</v>
      </c>
      <c r="C151" s="274" t="s">
        <v>433</v>
      </c>
      <c r="D151" s="274" t="s">
        <v>500</v>
      </c>
      <c r="E151" s="274" t="s">
        <v>200</v>
      </c>
    </row>
    <row r="152" spans="1:5" ht="26.25" x14ac:dyDescent="0.25">
      <c r="A152" s="274">
        <v>304135</v>
      </c>
      <c r="B152" s="274" t="s">
        <v>514</v>
      </c>
      <c r="C152" s="274" t="s">
        <v>433</v>
      </c>
      <c r="D152" s="274" t="s">
        <v>500</v>
      </c>
      <c r="E152" s="274" t="s">
        <v>200</v>
      </c>
    </row>
    <row r="153" spans="1:5" ht="26.25" x14ac:dyDescent="0.25">
      <c r="A153" s="274">
        <v>500741</v>
      </c>
      <c r="B153" s="274" t="s">
        <v>515</v>
      </c>
      <c r="C153" s="274" t="s">
        <v>433</v>
      </c>
      <c r="D153" s="274" t="s">
        <v>500</v>
      </c>
      <c r="E153" s="274" t="s">
        <v>200</v>
      </c>
    </row>
    <row r="154" spans="1:5" ht="26.25" x14ac:dyDescent="0.25">
      <c r="A154" s="274">
        <v>315502</v>
      </c>
      <c r="B154" s="274" t="s">
        <v>516</v>
      </c>
      <c r="C154" s="274" t="s">
        <v>433</v>
      </c>
      <c r="D154" s="274" t="s">
        <v>500</v>
      </c>
      <c r="E154" s="274" t="s">
        <v>200</v>
      </c>
    </row>
    <row r="155" spans="1:5" ht="26.25" x14ac:dyDescent="0.25">
      <c r="A155" s="274">
        <v>500811</v>
      </c>
      <c r="B155" s="274" t="s">
        <v>517</v>
      </c>
      <c r="C155" s="274" t="s">
        <v>433</v>
      </c>
      <c r="D155" s="274" t="s">
        <v>500</v>
      </c>
      <c r="E155" s="274" t="s">
        <v>200</v>
      </c>
    </row>
    <row r="156" spans="1:5" ht="26.25" x14ac:dyDescent="0.25">
      <c r="A156" s="274">
        <v>500799</v>
      </c>
      <c r="B156" s="274" t="s">
        <v>518</v>
      </c>
      <c r="C156" s="274" t="s">
        <v>433</v>
      </c>
      <c r="D156" s="274" t="s">
        <v>500</v>
      </c>
      <c r="E156" s="274" t="s">
        <v>200</v>
      </c>
    </row>
    <row r="157" spans="1:5" ht="26.25" x14ac:dyDescent="0.25">
      <c r="A157" s="274">
        <v>304137</v>
      </c>
      <c r="B157" s="274" t="s">
        <v>519</v>
      </c>
      <c r="C157" s="274" t="s">
        <v>433</v>
      </c>
      <c r="D157" s="274" t="s">
        <v>500</v>
      </c>
      <c r="E157" s="274" t="s">
        <v>200</v>
      </c>
    </row>
    <row r="158" spans="1:5" ht="26.25" x14ac:dyDescent="0.25">
      <c r="A158" s="274">
        <v>500802</v>
      </c>
      <c r="B158" s="274" t="s">
        <v>520</v>
      </c>
      <c r="C158" s="274" t="s">
        <v>433</v>
      </c>
      <c r="D158" s="274" t="s">
        <v>500</v>
      </c>
      <c r="E158" s="274" t="s">
        <v>200</v>
      </c>
    </row>
    <row r="159" spans="1:5" x14ac:dyDescent="0.25">
      <c r="A159" s="274">
        <v>304138</v>
      </c>
      <c r="B159" s="274" t="s">
        <v>521</v>
      </c>
      <c r="C159" s="274" t="s">
        <v>522</v>
      </c>
      <c r="D159" s="274" t="s">
        <v>523</v>
      </c>
      <c r="E159" s="274" t="s">
        <v>205</v>
      </c>
    </row>
    <row r="160" spans="1:5" ht="26.25" x14ac:dyDescent="0.25">
      <c r="A160" s="274">
        <v>304139</v>
      </c>
      <c r="B160" s="274" t="s">
        <v>524</v>
      </c>
      <c r="C160" s="274" t="s">
        <v>522</v>
      </c>
      <c r="D160" s="274" t="s">
        <v>523</v>
      </c>
      <c r="E160" s="274" t="s">
        <v>205</v>
      </c>
    </row>
    <row r="161" spans="1:5" x14ac:dyDescent="0.25">
      <c r="A161" s="274">
        <v>304140</v>
      </c>
      <c r="B161" s="274" t="s">
        <v>525</v>
      </c>
      <c r="C161" s="274" t="s">
        <v>522</v>
      </c>
      <c r="D161" s="274" t="s">
        <v>523</v>
      </c>
      <c r="E161" s="274" t="s">
        <v>205</v>
      </c>
    </row>
    <row r="162" spans="1:5" x14ac:dyDescent="0.25">
      <c r="A162" s="274">
        <v>304143</v>
      </c>
      <c r="B162" s="274" t="s">
        <v>526</v>
      </c>
      <c r="C162" s="274" t="s">
        <v>522</v>
      </c>
      <c r="D162" s="274" t="s">
        <v>523</v>
      </c>
      <c r="E162" s="274" t="s">
        <v>205</v>
      </c>
    </row>
    <row r="163" spans="1:5" x14ac:dyDescent="0.25">
      <c r="A163" s="274">
        <v>304144</v>
      </c>
      <c r="B163" s="274" t="s">
        <v>527</v>
      </c>
      <c r="C163" s="274" t="s">
        <v>522</v>
      </c>
      <c r="D163" s="274" t="s">
        <v>523</v>
      </c>
      <c r="E163" s="274" t="s">
        <v>205</v>
      </c>
    </row>
    <row r="164" spans="1:5" x14ac:dyDescent="0.25">
      <c r="A164" s="274">
        <v>500698</v>
      </c>
      <c r="B164" s="274" t="s">
        <v>307</v>
      </c>
      <c r="C164" s="274" t="s">
        <v>522</v>
      </c>
      <c r="D164" s="274" t="s">
        <v>523</v>
      </c>
      <c r="E164" s="274" t="s">
        <v>205</v>
      </c>
    </row>
    <row r="165" spans="1:5" x14ac:dyDescent="0.25">
      <c r="A165" s="274">
        <v>304153</v>
      </c>
      <c r="B165" s="274" t="s">
        <v>528</v>
      </c>
      <c r="C165" s="274" t="s">
        <v>522</v>
      </c>
      <c r="D165" s="274" t="s">
        <v>523</v>
      </c>
      <c r="E165" s="274" t="s">
        <v>205</v>
      </c>
    </row>
    <row r="166" spans="1:5" x14ac:dyDescent="0.25">
      <c r="A166" s="274">
        <v>304141</v>
      </c>
      <c r="B166" s="274" t="s">
        <v>529</v>
      </c>
      <c r="C166" s="274" t="s">
        <v>522</v>
      </c>
      <c r="D166" s="274" t="s">
        <v>523</v>
      </c>
      <c r="E166" s="274" t="s">
        <v>205</v>
      </c>
    </row>
    <row r="167" spans="1:5" x14ac:dyDescent="0.25">
      <c r="A167" s="274">
        <v>304154</v>
      </c>
      <c r="B167" s="274" t="s">
        <v>530</v>
      </c>
      <c r="C167" s="274" t="s">
        <v>522</v>
      </c>
      <c r="D167" s="274" t="s">
        <v>523</v>
      </c>
      <c r="E167" s="274" t="s">
        <v>205</v>
      </c>
    </row>
    <row r="168" spans="1:5" x14ac:dyDescent="0.25">
      <c r="A168" s="274">
        <v>500696</v>
      </c>
      <c r="B168" s="274" t="s">
        <v>308</v>
      </c>
      <c r="C168" s="274" t="s">
        <v>522</v>
      </c>
      <c r="D168" s="274" t="s">
        <v>523</v>
      </c>
      <c r="E168" s="274" t="s">
        <v>205</v>
      </c>
    </row>
    <row r="169" spans="1:5" ht="26.25" x14ac:dyDescent="0.25">
      <c r="A169" s="274">
        <v>304149</v>
      </c>
      <c r="B169" s="274" t="s">
        <v>531</v>
      </c>
      <c r="C169" s="274" t="s">
        <v>522</v>
      </c>
      <c r="D169" s="274" t="s">
        <v>523</v>
      </c>
      <c r="E169" s="274" t="s">
        <v>205</v>
      </c>
    </row>
    <row r="170" spans="1:5" x14ac:dyDescent="0.25">
      <c r="A170" s="274">
        <v>304148</v>
      </c>
      <c r="B170" s="274" t="s">
        <v>532</v>
      </c>
      <c r="C170" s="274" t="s">
        <v>522</v>
      </c>
      <c r="D170" s="274" t="s">
        <v>523</v>
      </c>
      <c r="E170" s="274" t="s">
        <v>205</v>
      </c>
    </row>
    <row r="171" spans="1:5" x14ac:dyDescent="0.25">
      <c r="A171" s="274">
        <v>304146</v>
      </c>
      <c r="B171" s="274" t="s">
        <v>533</v>
      </c>
      <c r="C171" s="274" t="s">
        <v>522</v>
      </c>
      <c r="D171" s="274" t="s">
        <v>523</v>
      </c>
      <c r="E171" s="274" t="s">
        <v>205</v>
      </c>
    </row>
    <row r="172" spans="1:5" x14ac:dyDescent="0.25">
      <c r="A172" s="274">
        <v>304145</v>
      </c>
      <c r="B172" s="274" t="s">
        <v>534</v>
      </c>
      <c r="C172" s="274" t="s">
        <v>522</v>
      </c>
      <c r="D172" s="274" t="s">
        <v>523</v>
      </c>
      <c r="E172" s="274" t="s">
        <v>205</v>
      </c>
    </row>
    <row r="173" spans="1:5" x14ac:dyDescent="0.25">
      <c r="A173" s="274">
        <v>315604</v>
      </c>
      <c r="B173" s="274" t="s">
        <v>535</v>
      </c>
      <c r="C173" s="274" t="s">
        <v>522</v>
      </c>
      <c r="D173" s="274" t="s">
        <v>523</v>
      </c>
      <c r="E173" s="274" t="s">
        <v>205</v>
      </c>
    </row>
    <row r="174" spans="1:5" x14ac:dyDescent="0.25">
      <c r="A174" s="274">
        <v>315603</v>
      </c>
      <c r="B174" s="274" t="s">
        <v>536</v>
      </c>
      <c r="C174" s="274" t="s">
        <v>522</v>
      </c>
      <c r="D174" s="274" t="s">
        <v>523</v>
      </c>
      <c r="E174" s="274" t="s">
        <v>205</v>
      </c>
    </row>
    <row r="175" spans="1:5" x14ac:dyDescent="0.25">
      <c r="A175" s="274">
        <v>304150</v>
      </c>
      <c r="B175" s="274" t="s">
        <v>537</v>
      </c>
      <c r="C175" s="274" t="s">
        <v>522</v>
      </c>
      <c r="D175" s="274" t="s">
        <v>523</v>
      </c>
      <c r="E175" s="274" t="s">
        <v>205</v>
      </c>
    </row>
    <row r="176" spans="1:5" x14ac:dyDescent="0.25">
      <c r="A176" s="274">
        <v>304142</v>
      </c>
      <c r="B176" s="274" t="s">
        <v>538</v>
      </c>
      <c r="C176" s="274" t="s">
        <v>522</v>
      </c>
      <c r="D176" s="274" t="s">
        <v>523</v>
      </c>
      <c r="E176" s="274" t="s">
        <v>205</v>
      </c>
    </row>
    <row r="177" spans="1:5" x14ac:dyDescent="0.25">
      <c r="A177" s="274">
        <v>315609</v>
      </c>
      <c r="B177" s="274" t="s">
        <v>539</v>
      </c>
      <c r="C177" s="274" t="s">
        <v>522</v>
      </c>
      <c r="D177" s="274" t="s">
        <v>523</v>
      </c>
      <c r="E177" s="274" t="s">
        <v>205</v>
      </c>
    </row>
    <row r="178" spans="1:5" x14ac:dyDescent="0.25">
      <c r="A178" s="274">
        <v>304147</v>
      </c>
      <c r="B178" s="274" t="s">
        <v>540</v>
      </c>
      <c r="C178" s="274" t="s">
        <v>522</v>
      </c>
      <c r="D178" s="274" t="s">
        <v>523</v>
      </c>
      <c r="E178" s="274" t="s">
        <v>205</v>
      </c>
    </row>
    <row r="179" spans="1:5" x14ac:dyDescent="0.25">
      <c r="A179" s="274">
        <v>304151</v>
      </c>
      <c r="B179" s="274" t="s">
        <v>541</v>
      </c>
      <c r="C179" s="274" t="s">
        <v>522</v>
      </c>
      <c r="D179" s="274" t="s">
        <v>523</v>
      </c>
      <c r="E179" s="274" t="s">
        <v>205</v>
      </c>
    </row>
    <row r="180" spans="1:5" x14ac:dyDescent="0.25">
      <c r="A180" s="274">
        <v>304152</v>
      </c>
      <c r="B180" s="274" t="s">
        <v>542</v>
      </c>
      <c r="C180" s="274" t="s">
        <v>522</v>
      </c>
      <c r="D180" s="274" t="s">
        <v>523</v>
      </c>
      <c r="E180" s="274" t="s">
        <v>205</v>
      </c>
    </row>
    <row r="181" spans="1:5" ht="26.25" x14ac:dyDescent="0.25">
      <c r="A181" s="274">
        <v>600151</v>
      </c>
      <c r="B181" s="274" t="s">
        <v>543</v>
      </c>
      <c r="C181" s="274" t="s">
        <v>522</v>
      </c>
      <c r="D181" s="274" t="s">
        <v>523</v>
      </c>
      <c r="E181" s="274" t="s">
        <v>205</v>
      </c>
    </row>
    <row r="182" spans="1:5" x14ac:dyDescent="0.25">
      <c r="A182" s="274">
        <v>403671</v>
      </c>
      <c r="B182" s="274" t="s">
        <v>544</v>
      </c>
      <c r="C182" s="274" t="s">
        <v>522</v>
      </c>
      <c r="D182" s="274" t="s">
        <v>523</v>
      </c>
      <c r="E182" s="274" t="s">
        <v>205</v>
      </c>
    </row>
    <row r="183" spans="1:5" x14ac:dyDescent="0.25">
      <c r="A183" s="274">
        <v>304155</v>
      </c>
      <c r="B183" s="274" t="s">
        <v>545</v>
      </c>
      <c r="C183" s="274" t="s">
        <v>522</v>
      </c>
      <c r="D183" s="274" t="s">
        <v>523</v>
      </c>
      <c r="E183" s="274" t="s">
        <v>205</v>
      </c>
    </row>
    <row r="184" spans="1:5" x14ac:dyDescent="0.25">
      <c r="A184" s="274">
        <v>304156</v>
      </c>
      <c r="B184" s="274" t="s">
        <v>546</v>
      </c>
      <c r="C184" s="274" t="s">
        <v>522</v>
      </c>
      <c r="D184" s="274" t="s">
        <v>523</v>
      </c>
      <c r="E184" s="274" t="s">
        <v>205</v>
      </c>
    </row>
    <row r="185" spans="1:5" ht="26.25" x14ac:dyDescent="0.25">
      <c r="A185" s="274">
        <v>500697</v>
      </c>
      <c r="B185" s="274" t="s">
        <v>309</v>
      </c>
      <c r="C185" s="274" t="s">
        <v>522</v>
      </c>
      <c r="D185" s="274" t="s">
        <v>523</v>
      </c>
      <c r="E185" s="274" t="s">
        <v>205</v>
      </c>
    </row>
    <row r="186" spans="1:5" x14ac:dyDescent="0.25">
      <c r="A186" s="274">
        <v>304157</v>
      </c>
      <c r="B186" s="274" t="s">
        <v>547</v>
      </c>
      <c r="C186" s="274" t="s">
        <v>522</v>
      </c>
      <c r="D186" s="274" t="s">
        <v>523</v>
      </c>
      <c r="E186" s="274" t="s">
        <v>205</v>
      </c>
    </row>
    <row r="187" spans="1:5" x14ac:dyDescent="0.25">
      <c r="A187" s="274">
        <v>304158</v>
      </c>
      <c r="B187" s="274" t="s">
        <v>548</v>
      </c>
      <c r="C187" s="274" t="s">
        <v>522</v>
      </c>
      <c r="D187" s="274" t="s">
        <v>523</v>
      </c>
      <c r="E187" s="274" t="s">
        <v>205</v>
      </c>
    </row>
    <row r="188" spans="1:5" x14ac:dyDescent="0.25">
      <c r="A188" s="274">
        <v>304159</v>
      </c>
      <c r="B188" s="274" t="s">
        <v>549</v>
      </c>
      <c r="C188" s="274" t="s">
        <v>522</v>
      </c>
      <c r="D188" s="274" t="s">
        <v>523</v>
      </c>
      <c r="E188" s="274" t="s">
        <v>205</v>
      </c>
    </row>
    <row r="189" spans="1:5" x14ac:dyDescent="0.25">
      <c r="A189" s="274">
        <v>315606</v>
      </c>
      <c r="B189" s="274" t="s">
        <v>550</v>
      </c>
      <c r="C189" s="274" t="s">
        <v>522</v>
      </c>
      <c r="D189" s="274" t="s">
        <v>523</v>
      </c>
      <c r="E189" s="274" t="s">
        <v>205</v>
      </c>
    </row>
    <row r="190" spans="1:5" x14ac:dyDescent="0.25">
      <c r="A190" s="274">
        <v>304160</v>
      </c>
      <c r="B190" s="274" t="s">
        <v>551</v>
      </c>
      <c r="C190" s="274" t="s">
        <v>522</v>
      </c>
      <c r="D190" s="274" t="s">
        <v>523</v>
      </c>
      <c r="E190" s="274" t="s">
        <v>205</v>
      </c>
    </row>
    <row r="191" spans="1:5" ht="39" x14ac:dyDescent="0.25">
      <c r="A191" s="274">
        <v>304022</v>
      </c>
      <c r="B191" s="274" t="s">
        <v>552</v>
      </c>
      <c r="C191" s="274" t="s">
        <v>522</v>
      </c>
      <c r="D191" s="274" t="s">
        <v>553</v>
      </c>
      <c r="E191" s="274" t="s">
        <v>206</v>
      </c>
    </row>
    <row r="192" spans="1:5" x14ac:dyDescent="0.25">
      <c r="A192" s="274">
        <v>304002</v>
      </c>
      <c r="B192" s="274" t="s">
        <v>554</v>
      </c>
      <c r="C192" s="274" t="s">
        <v>522</v>
      </c>
      <c r="D192" s="274" t="s">
        <v>555</v>
      </c>
      <c r="E192" s="274" t="s">
        <v>206</v>
      </c>
    </row>
    <row r="193" spans="1:5" x14ac:dyDescent="0.25">
      <c r="A193" s="274">
        <v>303998</v>
      </c>
      <c r="B193" s="274" t="s">
        <v>556</v>
      </c>
      <c r="C193" s="274" t="s">
        <v>522</v>
      </c>
      <c r="D193" s="274" t="s">
        <v>557</v>
      </c>
      <c r="E193" s="274" t="s">
        <v>206</v>
      </c>
    </row>
    <row r="194" spans="1:5" x14ac:dyDescent="0.25">
      <c r="A194" s="274">
        <v>303999</v>
      </c>
      <c r="B194" s="274" t="s">
        <v>558</v>
      </c>
      <c r="C194" s="274" t="s">
        <v>522</v>
      </c>
      <c r="D194" s="274" t="s">
        <v>559</v>
      </c>
      <c r="E194" s="274" t="s">
        <v>206</v>
      </c>
    </row>
    <row r="195" spans="1:5" x14ac:dyDescent="0.25">
      <c r="A195" s="274">
        <v>304000</v>
      </c>
      <c r="B195" s="274" t="s">
        <v>560</v>
      </c>
      <c r="C195" s="274" t="s">
        <v>522</v>
      </c>
      <c r="D195" s="274" t="s">
        <v>561</v>
      </c>
      <c r="E195" s="274" t="s">
        <v>206</v>
      </c>
    </row>
    <row r="196" spans="1:5" ht="26.25" x14ac:dyDescent="0.25">
      <c r="A196" s="274">
        <v>500249</v>
      </c>
      <c r="B196" s="274" t="s">
        <v>562</v>
      </c>
      <c r="C196" s="274" t="s">
        <v>522</v>
      </c>
      <c r="D196" s="274" t="s">
        <v>559</v>
      </c>
      <c r="E196" s="274" t="s">
        <v>206</v>
      </c>
    </row>
    <row r="197" spans="1:5" ht="26.25" x14ac:dyDescent="0.25">
      <c r="A197" s="274">
        <v>500687</v>
      </c>
      <c r="B197" s="274" t="s">
        <v>563</v>
      </c>
      <c r="C197" s="274" t="s">
        <v>522</v>
      </c>
      <c r="D197" s="274" t="s">
        <v>555</v>
      </c>
      <c r="E197" s="274" t="s">
        <v>206</v>
      </c>
    </row>
    <row r="198" spans="1:5" x14ac:dyDescent="0.25">
      <c r="A198" s="274">
        <v>304013</v>
      </c>
      <c r="B198" s="274" t="s">
        <v>564</v>
      </c>
      <c r="C198" s="274" t="s">
        <v>522</v>
      </c>
      <c r="D198" s="274" t="s">
        <v>565</v>
      </c>
      <c r="E198" s="274" t="s">
        <v>206</v>
      </c>
    </row>
    <row r="199" spans="1:5" x14ac:dyDescent="0.25">
      <c r="A199" s="274">
        <v>304001</v>
      </c>
      <c r="B199" s="274" t="s">
        <v>566</v>
      </c>
      <c r="C199" s="274" t="s">
        <v>522</v>
      </c>
      <c r="D199" s="274" t="s">
        <v>567</v>
      </c>
      <c r="E199" s="274" t="s">
        <v>206</v>
      </c>
    </row>
    <row r="200" spans="1:5" x14ac:dyDescent="0.25">
      <c r="A200" s="274">
        <v>304020</v>
      </c>
      <c r="B200" s="274" t="s">
        <v>568</v>
      </c>
      <c r="C200" s="274" t="s">
        <v>522</v>
      </c>
      <c r="D200" s="274" t="s">
        <v>565</v>
      </c>
      <c r="E200" s="274" t="s">
        <v>206</v>
      </c>
    </row>
    <row r="201" spans="1:5" ht="26.25" x14ac:dyDescent="0.25">
      <c r="A201" s="274">
        <v>500247</v>
      </c>
      <c r="B201" s="274" t="s">
        <v>569</v>
      </c>
      <c r="C201" s="274" t="s">
        <v>522</v>
      </c>
      <c r="D201" s="274" t="s">
        <v>559</v>
      </c>
      <c r="E201" s="274" t="s">
        <v>206</v>
      </c>
    </row>
    <row r="202" spans="1:5" x14ac:dyDescent="0.25">
      <c r="A202" s="274">
        <v>304003</v>
      </c>
      <c r="B202" s="274" t="s">
        <v>570</v>
      </c>
      <c r="C202" s="274" t="s">
        <v>522</v>
      </c>
      <c r="D202" s="274" t="s">
        <v>559</v>
      </c>
      <c r="E202" s="274" t="s">
        <v>206</v>
      </c>
    </row>
    <row r="203" spans="1:5" ht="26.25" x14ac:dyDescent="0.25">
      <c r="A203" s="274">
        <v>500453</v>
      </c>
      <c r="B203" s="274" t="s">
        <v>571</v>
      </c>
      <c r="C203" s="274" t="s">
        <v>522</v>
      </c>
      <c r="D203" s="274" t="s">
        <v>572</v>
      </c>
      <c r="E203" s="274" t="s">
        <v>206</v>
      </c>
    </row>
    <row r="204" spans="1:5" x14ac:dyDescent="0.25">
      <c r="A204" s="274">
        <v>304004</v>
      </c>
      <c r="B204" s="274" t="s">
        <v>573</v>
      </c>
      <c r="C204" s="274" t="s">
        <v>522</v>
      </c>
      <c r="D204" s="274" t="s">
        <v>574</v>
      </c>
      <c r="E204" s="274" t="s">
        <v>206</v>
      </c>
    </row>
    <row r="205" spans="1:5" x14ac:dyDescent="0.25">
      <c r="A205" s="274">
        <v>500689</v>
      </c>
      <c r="B205" s="274" t="s">
        <v>575</v>
      </c>
      <c r="C205" s="274" t="s">
        <v>522</v>
      </c>
      <c r="D205" s="274" t="s">
        <v>574</v>
      </c>
      <c r="E205" s="274" t="s">
        <v>206</v>
      </c>
    </row>
    <row r="206" spans="1:5" x14ac:dyDescent="0.25">
      <c r="A206" s="274">
        <v>304005</v>
      </c>
      <c r="B206" s="274" t="s">
        <v>576</v>
      </c>
      <c r="C206" s="274" t="s">
        <v>522</v>
      </c>
      <c r="D206" s="274" t="s">
        <v>567</v>
      </c>
      <c r="E206" s="274" t="s">
        <v>206</v>
      </c>
    </row>
    <row r="207" spans="1:5" ht="39" x14ac:dyDescent="0.25">
      <c r="A207" s="274">
        <v>315102</v>
      </c>
      <c r="B207" s="274" t="s">
        <v>577</v>
      </c>
      <c r="C207" s="274" t="s">
        <v>522</v>
      </c>
      <c r="D207" s="274" t="s">
        <v>555</v>
      </c>
      <c r="E207" s="274" t="s">
        <v>206</v>
      </c>
    </row>
    <row r="208" spans="1:5" x14ac:dyDescent="0.25">
      <c r="A208" s="274">
        <v>304007</v>
      </c>
      <c r="B208" s="274" t="s">
        <v>578</v>
      </c>
      <c r="C208" s="274" t="s">
        <v>522</v>
      </c>
      <c r="D208" s="274" t="s">
        <v>561</v>
      </c>
      <c r="E208" s="274" t="s">
        <v>206</v>
      </c>
    </row>
    <row r="209" spans="1:5" x14ac:dyDescent="0.25">
      <c r="A209" s="274">
        <v>304008</v>
      </c>
      <c r="B209" s="274" t="s">
        <v>579</v>
      </c>
      <c r="C209" s="274" t="s">
        <v>522</v>
      </c>
      <c r="D209" s="274" t="s">
        <v>580</v>
      </c>
      <c r="E209" s="274" t="s">
        <v>206</v>
      </c>
    </row>
    <row r="210" spans="1:5" x14ac:dyDescent="0.25">
      <c r="A210" s="274">
        <v>304009</v>
      </c>
      <c r="B210" s="274" t="s">
        <v>581</v>
      </c>
      <c r="C210" s="274" t="s">
        <v>522</v>
      </c>
      <c r="D210" s="274" t="s">
        <v>582</v>
      </c>
      <c r="E210" s="274" t="s">
        <v>206</v>
      </c>
    </row>
    <row r="211" spans="1:5" x14ac:dyDescent="0.25">
      <c r="A211" s="274">
        <v>304010</v>
      </c>
      <c r="B211" s="274" t="s">
        <v>583</v>
      </c>
      <c r="C211" s="274" t="s">
        <v>522</v>
      </c>
      <c r="D211" s="274" t="s">
        <v>584</v>
      </c>
      <c r="E211" s="274" t="s">
        <v>206</v>
      </c>
    </row>
    <row r="212" spans="1:5" x14ac:dyDescent="0.25">
      <c r="A212" s="274">
        <v>304011</v>
      </c>
      <c r="B212" s="274" t="s">
        <v>585</v>
      </c>
      <c r="C212" s="274" t="s">
        <v>522</v>
      </c>
      <c r="D212" s="274" t="s">
        <v>572</v>
      </c>
      <c r="E212" s="274" t="s">
        <v>206</v>
      </c>
    </row>
    <row r="213" spans="1:5" x14ac:dyDescent="0.25">
      <c r="A213" s="274">
        <v>304012</v>
      </c>
      <c r="B213" s="274" t="s">
        <v>586</v>
      </c>
      <c r="C213" s="274" t="s">
        <v>522</v>
      </c>
      <c r="D213" s="274" t="s">
        <v>587</v>
      </c>
      <c r="E213" s="274" t="s">
        <v>206</v>
      </c>
    </row>
    <row r="214" spans="1:5" ht="26.25" x14ac:dyDescent="0.25">
      <c r="A214" s="274">
        <v>600093</v>
      </c>
      <c r="B214" s="274" t="s">
        <v>588</v>
      </c>
      <c r="C214" s="274" t="s">
        <v>522</v>
      </c>
      <c r="D214" s="274" t="s">
        <v>584</v>
      </c>
      <c r="E214" s="274" t="s">
        <v>206</v>
      </c>
    </row>
    <row r="215" spans="1:5" x14ac:dyDescent="0.25">
      <c r="A215" s="274">
        <v>600310</v>
      </c>
      <c r="B215" s="274" t="s">
        <v>589</v>
      </c>
      <c r="C215" s="274" t="s">
        <v>522</v>
      </c>
      <c r="D215" s="274" t="s">
        <v>557</v>
      </c>
      <c r="E215" s="274" t="s">
        <v>206</v>
      </c>
    </row>
    <row r="216" spans="1:5" ht="39" x14ac:dyDescent="0.25">
      <c r="A216" s="274">
        <v>600094</v>
      </c>
      <c r="B216" s="274" t="s">
        <v>590</v>
      </c>
      <c r="C216" s="274" t="s">
        <v>522</v>
      </c>
      <c r="D216" s="274" t="s">
        <v>553</v>
      </c>
      <c r="E216" s="274" t="s">
        <v>206</v>
      </c>
    </row>
    <row r="217" spans="1:5" x14ac:dyDescent="0.25">
      <c r="A217" s="274">
        <v>304014</v>
      </c>
      <c r="B217" s="274" t="s">
        <v>591</v>
      </c>
      <c r="C217" s="274" t="s">
        <v>522</v>
      </c>
      <c r="D217" s="274" t="s">
        <v>592</v>
      </c>
      <c r="E217" s="274" t="s">
        <v>206</v>
      </c>
    </row>
    <row r="218" spans="1:5" x14ac:dyDescent="0.25">
      <c r="A218" s="274">
        <v>304016</v>
      </c>
      <c r="B218" s="274" t="s">
        <v>593</v>
      </c>
      <c r="C218" s="274" t="s">
        <v>522</v>
      </c>
      <c r="D218" s="274" t="s">
        <v>594</v>
      </c>
      <c r="E218" s="274" t="s">
        <v>206</v>
      </c>
    </row>
    <row r="219" spans="1:5" ht="39" x14ac:dyDescent="0.25">
      <c r="A219" s="274">
        <v>500248</v>
      </c>
      <c r="B219" s="274" t="s">
        <v>595</v>
      </c>
      <c r="C219" s="274" t="s">
        <v>522</v>
      </c>
      <c r="D219" s="274" t="s">
        <v>561</v>
      </c>
      <c r="E219" s="274" t="s">
        <v>206</v>
      </c>
    </row>
    <row r="220" spans="1:5" x14ac:dyDescent="0.25">
      <c r="A220" s="274">
        <v>304017</v>
      </c>
      <c r="B220" s="274" t="s">
        <v>596</v>
      </c>
      <c r="C220" s="274" t="s">
        <v>522</v>
      </c>
      <c r="D220" s="274" t="s">
        <v>597</v>
      </c>
      <c r="E220" s="274" t="s">
        <v>206</v>
      </c>
    </row>
    <row r="221" spans="1:5" x14ac:dyDescent="0.25">
      <c r="A221" s="274">
        <v>304018</v>
      </c>
      <c r="B221" s="274" t="s">
        <v>598</v>
      </c>
      <c r="C221" s="274" t="s">
        <v>522</v>
      </c>
      <c r="D221" s="274" t="s">
        <v>599</v>
      </c>
      <c r="E221" s="274" t="s">
        <v>206</v>
      </c>
    </row>
    <row r="222" spans="1:5" x14ac:dyDescent="0.25">
      <c r="A222" s="274">
        <v>304019</v>
      </c>
      <c r="B222" s="274" t="s">
        <v>600</v>
      </c>
      <c r="C222" s="274" t="s">
        <v>522</v>
      </c>
      <c r="D222" s="274" t="s">
        <v>601</v>
      </c>
      <c r="E222" s="274" t="s">
        <v>206</v>
      </c>
    </row>
    <row r="223" spans="1:5" x14ac:dyDescent="0.25">
      <c r="A223" s="274">
        <v>304006</v>
      </c>
      <c r="B223" s="274" t="s">
        <v>602</v>
      </c>
      <c r="C223" s="274" t="s">
        <v>522</v>
      </c>
      <c r="D223" s="274" t="s">
        <v>559</v>
      </c>
      <c r="E223" s="274" t="s">
        <v>206</v>
      </c>
    </row>
    <row r="224" spans="1:5" x14ac:dyDescent="0.25">
      <c r="A224" s="274">
        <v>315104</v>
      </c>
      <c r="B224" s="274" t="s">
        <v>603</v>
      </c>
      <c r="C224" s="274" t="s">
        <v>522</v>
      </c>
      <c r="D224" s="274" t="s">
        <v>604</v>
      </c>
      <c r="E224" s="274" t="s">
        <v>206</v>
      </c>
    </row>
    <row r="225" spans="1:5" x14ac:dyDescent="0.25">
      <c r="A225" s="274">
        <v>500430</v>
      </c>
      <c r="B225" s="274" t="s">
        <v>605</v>
      </c>
      <c r="C225" s="274" t="s">
        <v>522</v>
      </c>
      <c r="D225" s="274" t="s">
        <v>555</v>
      </c>
      <c r="E225" s="274" t="s">
        <v>206</v>
      </c>
    </row>
    <row r="226" spans="1:5" x14ac:dyDescent="0.25">
      <c r="A226" s="274">
        <v>304023</v>
      </c>
      <c r="B226" s="274" t="s">
        <v>606</v>
      </c>
      <c r="C226" s="274" t="s">
        <v>522</v>
      </c>
      <c r="D226" s="274" t="s">
        <v>607</v>
      </c>
      <c r="E226" s="274" t="s">
        <v>206</v>
      </c>
    </row>
    <row r="227" spans="1:5" x14ac:dyDescent="0.25">
      <c r="A227" s="274">
        <v>315110</v>
      </c>
      <c r="B227" s="274" t="s">
        <v>608</v>
      </c>
      <c r="C227" s="274" t="s">
        <v>522</v>
      </c>
      <c r="D227" s="274" t="s">
        <v>582</v>
      </c>
      <c r="E227" s="274" t="s">
        <v>206</v>
      </c>
    </row>
    <row r="228" spans="1:5" ht="39" x14ac:dyDescent="0.25">
      <c r="A228" s="274">
        <v>500690</v>
      </c>
      <c r="B228" s="274" t="s">
        <v>310</v>
      </c>
      <c r="C228" s="274" t="s">
        <v>522</v>
      </c>
      <c r="D228" s="274" t="s">
        <v>553</v>
      </c>
      <c r="E228" s="274" t="s">
        <v>206</v>
      </c>
    </row>
    <row r="229" spans="1:5" ht="26.25" x14ac:dyDescent="0.25">
      <c r="A229" s="274">
        <v>315106</v>
      </c>
      <c r="B229" s="274" t="s">
        <v>311</v>
      </c>
      <c r="C229" s="274" t="s">
        <v>522</v>
      </c>
      <c r="D229" s="274" t="s">
        <v>572</v>
      </c>
      <c r="E229" s="274" t="s">
        <v>206</v>
      </c>
    </row>
    <row r="230" spans="1:5" ht="39" x14ac:dyDescent="0.25">
      <c r="A230" s="274">
        <v>500691</v>
      </c>
      <c r="B230" s="274" t="s">
        <v>609</v>
      </c>
      <c r="C230" s="274" t="s">
        <v>522</v>
      </c>
      <c r="D230" s="274" t="s">
        <v>553</v>
      </c>
      <c r="E230" s="274" t="s">
        <v>206</v>
      </c>
    </row>
    <row r="231" spans="1:5" x14ac:dyDescent="0.25">
      <c r="A231" s="274">
        <v>304021</v>
      </c>
      <c r="B231" s="274" t="s">
        <v>610</v>
      </c>
      <c r="C231" s="274" t="s">
        <v>522</v>
      </c>
      <c r="D231" s="274" t="s">
        <v>611</v>
      </c>
      <c r="E231" s="274" t="s">
        <v>206</v>
      </c>
    </row>
    <row r="232" spans="1:5" ht="26.25" x14ac:dyDescent="0.25">
      <c r="A232" s="274">
        <v>500688</v>
      </c>
      <c r="B232" s="274" t="s">
        <v>612</v>
      </c>
      <c r="C232" s="274" t="s">
        <v>522</v>
      </c>
      <c r="D232" s="274" t="s">
        <v>559</v>
      </c>
      <c r="E232" s="274" t="s">
        <v>206</v>
      </c>
    </row>
    <row r="233" spans="1:5" x14ac:dyDescent="0.25">
      <c r="A233" s="274">
        <v>500431</v>
      </c>
      <c r="B233" s="274" t="s">
        <v>312</v>
      </c>
      <c r="C233" s="274" t="s">
        <v>522</v>
      </c>
      <c r="D233" s="274" t="s">
        <v>582</v>
      </c>
      <c r="E233" s="274" t="s">
        <v>206</v>
      </c>
    </row>
    <row r="234" spans="1:5" x14ac:dyDescent="0.25">
      <c r="A234" s="274">
        <v>315103</v>
      </c>
      <c r="B234" s="274" t="s">
        <v>613</v>
      </c>
      <c r="C234" s="274" t="s">
        <v>522</v>
      </c>
      <c r="D234" s="274" t="s">
        <v>614</v>
      </c>
      <c r="E234" s="274" t="s">
        <v>206</v>
      </c>
    </row>
    <row r="235" spans="1:5" x14ac:dyDescent="0.25">
      <c r="A235" s="274">
        <v>304015</v>
      </c>
      <c r="B235" s="274" t="s">
        <v>615</v>
      </c>
      <c r="C235" s="274" t="s">
        <v>522</v>
      </c>
      <c r="D235" s="274" t="s">
        <v>555</v>
      </c>
      <c r="E235" s="274" t="s">
        <v>206</v>
      </c>
    </row>
    <row r="236" spans="1:5" ht="26.25" x14ac:dyDescent="0.25">
      <c r="A236" s="274">
        <v>325505</v>
      </c>
      <c r="B236" s="274" t="s">
        <v>616</v>
      </c>
      <c r="C236" s="274" t="s">
        <v>345</v>
      </c>
      <c r="D236" s="274" t="s">
        <v>617</v>
      </c>
      <c r="E236" s="274" t="s">
        <v>195</v>
      </c>
    </row>
    <row r="237" spans="1:5" ht="26.25" x14ac:dyDescent="0.25">
      <c r="A237" s="274">
        <v>303946</v>
      </c>
      <c r="B237" s="274" t="s">
        <v>618</v>
      </c>
      <c r="C237" s="274" t="s">
        <v>345</v>
      </c>
      <c r="D237" s="274" t="s">
        <v>617</v>
      </c>
      <c r="E237" s="274" t="s">
        <v>195</v>
      </c>
    </row>
    <row r="238" spans="1:5" ht="26.25" x14ac:dyDescent="0.25">
      <c r="A238" s="274">
        <v>303950</v>
      </c>
      <c r="B238" s="274" t="s">
        <v>619</v>
      </c>
      <c r="C238" s="274" t="s">
        <v>345</v>
      </c>
      <c r="D238" s="274" t="s">
        <v>617</v>
      </c>
      <c r="E238" s="274" t="s">
        <v>195</v>
      </c>
    </row>
    <row r="239" spans="1:5" ht="26.25" x14ac:dyDescent="0.25">
      <c r="A239" s="274">
        <v>325504</v>
      </c>
      <c r="B239" s="274" t="s">
        <v>620</v>
      </c>
      <c r="C239" s="274" t="s">
        <v>345</v>
      </c>
      <c r="D239" s="274" t="s">
        <v>617</v>
      </c>
      <c r="E239" s="274" t="s">
        <v>195</v>
      </c>
    </row>
    <row r="240" spans="1:5" ht="26.25" x14ac:dyDescent="0.25">
      <c r="A240" s="274">
        <v>325503</v>
      </c>
      <c r="B240" s="274" t="s">
        <v>621</v>
      </c>
      <c r="C240" s="274" t="s">
        <v>345</v>
      </c>
      <c r="D240" s="274" t="s">
        <v>617</v>
      </c>
      <c r="E240" s="274" t="s">
        <v>195</v>
      </c>
    </row>
    <row r="241" spans="1:5" ht="26.25" x14ac:dyDescent="0.25">
      <c r="A241" s="274">
        <v>600130</v>
      </c>
      <c r="B241" s="274" t="s">
        <v>313</v>
      </c>
      <c r="C241" s="274" t="s">
        <v>345</v>
      </c>
      <c r="D241" s="274" t="s">
        <v>617</v>
      </c>
      <c r="E241" s="274" t="s">
        <v>195</v>
      </c>
    </row>
    <row r="242" spans="1:5" ht="26.25" x14ac:dyDescent="0.25">
      <c r="A242" s="274">
        <v>500409</v>
      </c>
      <c r="B242" s="274" t="s">
        <v>314</v>
      </c>
      <c r="C242" s="274" t="s">
        <v>345</v>
      </c>
      <c r="D242" s="274" t="s">
        <v>617</v>
      </c>
      <c r="E242" s="274" t="s">
        <v>195</v>
      </c>
    </row>
    <row r="243" spans="1:5" ht="26.25" x14ac:dyDescent="0.25">
      <c r="A243" s="274">
        <v>500245</v>
      </c>
      <c r="B243" s="274" t="s">
        <v>315</v>
      </c>
      <c r="C243" s="274" t="s">
        <v>345</v>
      </c>
      <c r="D243" s="274" t="s">
        <v>617</v>
      </c>
      <c r="E243" s="274" t="s">
        <v>195</v>
      </c>
    </row>
    <row r="244" spans="1:5" ht="26.25" x14ac:dyDescent="0.25">
      <c r="A244" s="274">
        <v>314914</v>
      </c>
      <c r="B244" s="274" t="s">
        <v>622</v>
      </c>
      <c r="C244" s="274" t="s">
        <v>345</v>
      </c>
      <c r="D244" s="274" t="s">
        <v>617</v>
      </c>
      <c r="E244" s="274" t="s">
        <v>195</v>
      </c>
    </row>
    <row r="245" spans="1:5" ht="26.25" x14ac:dyDescent="0.25">
      <c r="A245" s="274">
        <v>314915</v>
      </c>
      <c r="B245" s="274" t="s">
        <v>623</v>
      </c>
      <c r="C245" s="274" t="s">
        <v>345</v>
      </c>
      <c r="D245" s="274" t="s">
        <v>617</v>
      </c>
      <c r="E245" s="274" t="s">
        <v>195</v>
      </c>
    </row>
    <row r="246" spans="1:5" ht="26.25" x14ac:dyDescent="0.25">
      <c r="A246" s="274">
        <v>300507</v>
      </c>
      <c r="B246" s="274" t="s">
        <v>624</v>
      </c>
      <c r="C246" s="274" t="s">
        <v>345</v>
      </c>
      <c r="D246" s="274" t="s">
        <v>617</v>
      </c>
      <c r="E246" s="274" t="s">
        <v>195</v>
      </c>
    </row>
    <row r="247" spans="1:5" ht="26.25" x14ac:dyDescent="0.25">
      <c r="A247" s="274">
        <v>314904</v>
      </c>
      <c r="B247" s="274" t="s">
        <v>625</v>
      </c>
      <c r="C247" s="274" t="s">
        <v>345</v>
      </c>
      <c r="D247" s="274" t="s">
        <v>617</v>
      </c>
      <c r="E247" s="274" t="s">
        <v>195</v>
      </c>
    </row>
    <row r="248" spans="1:5" ht="26.25" x14ac:dyDescent="0.25">
      <c r="A248" s="274">
        <v>314916</v>
      </c>
      <c r="B248" s="274" t="s">
        <v>626</v>
      </c>
      <c r="C248" s="274" t="s">
        <v>345</v>
      </c>
      <c r="D248" s="274" t="s">
        <v>617</v>
      </c>
      <c r="E248" s="274" t="s">
        <v>195</v>
      </c>
    </row>
    <row r="249" spans="1:5" ht="26.25" x14ac:dyDescent="0.25">
      <c r="A249" s="274">
        <v>303973</v>
      </c>
      <c r="B249" s="274" t="s">
        <v>627</v>
      </c>
      <c r="C249" s="274" t="s">
        <v>345</v>
      </c>
      <c r="D249" s="274" t="s">
        <v>617</v>
      </c>
      <c r="E249" s="274" t="s">
        <v>195</v>
      </c>
    </row>
    <row r="250" spans="1:5" ht="26.25" x14ac:dyDescent="0.25">
      <c r="A250" s="274">
        <v>325501</v>
      </c>
      <c r="B250" s="274" t="s">
        <v>628</v>
      </c>
      <c r="C250" s="274" t="s">
        <v>345</v>
      </c>
      <c r="D250" s="274" t="s">
        <v>617</v>
      </c>
      <c r="E250" s="274" t="s">
        <v>195</v>
      </c>
    </row>
    <row r="251" spans="1:5" ht="26.25" x14ac:dyDescent="0.25">
      <c r="A251" s="274">
        <v>314920</v>
      </c>
      <c r="B251" s="274" t="s">
        <v>629</v>
      </c>
      <c r="C251" s="274" t="s">
        <v>345</v>
      </c>
      <c r="D251" s="274" t="s">
        <v>617</v>
      </c>
      <c r="E251" s="274" t="s">
        <v>195</v>
      </c>
    </row>
    <row r="252" spans="1:5" ht="26.25" x14ac:dyDescent="0.25">
      <c r="A252" s="274">
        <v>303982</v>
      </c>
      <c r="B252" s="274" t="s">
        <v>630</v>
      </c>
      <c r="C252" s="274" t="s">
        <v>345</v>
      </c>
      <c r="D252" s="274" t="s">
        <v>617</v>
      </c>
      <c r="E252" s="274" t="s">
        <v>195</v>
      </c>
    </row>
    <row r="253" spans="1:5" ht="26.25" x14ac:dyDescent="0.25">
      <c r="A253" s="274">
        <v>341061</v>
      </c>
      <c r="B253" s="274" t="s">
        <v>631</v>
      </c>
      <c r="C253" s="274" t="s">
        <v>345</v>
      </c>
      <c r="D253" s="274" t="s">
        <v>617</v>
      </c>
      <c r="E253" s="274" t="s">
        <v>195</v>
      </c>
    </row>
    <row r="254" spans="1:5" ht="26.25" x14ac:dyDescent="0.25">
      <c r="A254" s="274">
        <v>303984</v>
      </c>
      <c r="B254" s="274" t="s">
        <v>632</v>
      </c>
      <c r="C254" s="274" t="s">
        <v>345</v>
      </c>
      <c r="D254" s="274" t="s">
        <v>617</v>
      </c>
      <c r="E254" s="274" t="s">
        <v>195</v>
      </c>
    </row>
    <row r="255" spans="1:5" ht="26.25" x14ac:dyDescent="0.25">
      <c r="A255" s="274">
        <v>314905</v>
      </c>
      <c r="B255" s="274" t="s">
        <v>633</v>
      </c>
      <c r="C255" s="274" t="s">
        <v>345</v>
      </c>
      <c r="D255" s="274" t="s">
        <v>617</v>
      </c>
      <c r="E255" s="274" t="s">
        <v>195</v>
      </c>
    </row>
    <row r="256" spans="1:5" ht="26.25" x14ac:dyDescent="0.25">
      <c r="A256" s="274">
        <v>304024</v>
      </c>
      <c r="B256" s="274" t="s">
        <v>634</v>
      </c>
      <c r="C256" s="274" t="s">
        <v>635</v>
      </c>
      <c r="D256" s="274" t="s">
        <v>636</v>
      </c>
      <c r="E256" s="274" t="s">
        <v>197</v>
      </c>
    </row>
    <row r="257" spans="1:5" ht="26.25" x14ac:dyDescent="0.25">
      <c r="A257" s="274">
        <v>315208</v>
      </c>
      <c r="B257" s="274" t="s">
        <v>637</v>
      </c>
      <c r="C257" s="274" t="s">
        <v>635</v>
      </c>
      <c r="D257" s="274" t="s">
        <v>638</v>
      </c>
      <c r="E257" s="274" t="s">
        <v>197</v>
      </c>
    </row>
    <row r="258" spans="1:5" ht="26.25" x14ac:dyDescent="0.25">
      <c r="A258" s="274">
        <v>304025</v>
      </c>
      <c r="B258" s="274" t="s">
        <v>639</v>
      </c>
      <c r="C258" s="274" t="s">
        <v>635</v>
      </c>
      <c r="D258" s="274" t="s">
        <v>640</v>
      </c>
      <c r="E258" s="274" t="s">
        <v>197</v>
      </c>
    </row>
    <row r="259" spans="1:5" ht="26.25" x14ac:dyDescent="0.25">
      <c r="A259" s="274">
        <v>315209</v>
      </c>
      <c r="B259" s="274" t="s">
        <v>316</v>
      </c>
      <c r="C259" s="274" t="s">
        <v>635</v>
      </c>
      <c r="D259" s="274" t="s">
        <v>641</v>
      </c>
      <c r="E259" s="274" t="s">
        <v>197</v>
      </c>
    </row>
    <row r="260" spans="1:5" ht="26.25" x14ac:dyDescent="0.25">
      <c r="A260" s="274">
        <v>304028</v>
      </c>
      <c r="B260" s="274" t="s">
        <v>642</v>
      </c>
      <c r="C260" s="274" t="s">
        <v>635</v>
      </c>
      <c r="D260" s="274" t="s">
        <v>643</v>
      </c>
      <c r="E260" s="274" t="s">
        <v>197</v>
      </c>
    </row>
    <row r="261" spans="1:5" ht="26.25" x14ac:dyDescent="0.25">
      <c r="A261" s="274">
        <v>304030</v>
      </c>
      <c r="B261" s="274" t="s">
        <v>644</v>
      </c>
      <c r="C261" s="274" t="s">
        <v>635</v>
      </c>
      <c r="D261" s="274" t="s">
        <v>645</v>
      </c>
      <c r="E261" s="274" t="s">
        <v>197</v>
      </c>
    </row>
    <row r="262" spans="1:5" ht="26.25" x14ac:dyDescent="0.25">
      <c r="A262" s="274">
        <v>315203</v>
      </c>
      <c r="B262" s="274" t="s">
        <v>646</v>
      </c>
      <c r="C262" s="274" t="s">
        <v>635</v>
      </c>
      <c r="D262" s="274" t="s">
        <v>647</v>
      </c>
      <c r="E262" s="274" t="s">
        <v>197</v>
      </c>
    </row>
    <row r="263" spans="1:5" ht="26.25" x14ac:dyDescent="0.25">
      <c r="A263" s="274">
        <v>304031</v>
      </c>
      <c r="B263" s="274" t="s">
        <v>648</v>
      </c>
      <c r="C263" s="274" t="s">
        <v>635</v>
      </c>
      <c r="D263" s="274" t="s">
        <v>649</v>
      </c>
      <c r="E263" s="274" t="s">
        <v>197</v>
      </c>
    </row>
    <row r="264" spans="1:5" ht="26.25" x14ac:dyDescent="0.25">
      <c r="A264" s="274">
        <v>304039</v>
      </c>
      <c r="B264" s="274" t="s">
        <v>650</v>
      </c>
      <c r="C264" s="274" t="s">
        <v>635</v>
      </c>
      <c r="D264" s="274" t="s">
        <v>651</v>
      </c>
      <c r="E264" s="274" t="s">
        <v>197</v>
      </c>
    </row>
    <row r="265" spans="1:5" ht="26.25" x14ac:dyDescent="0.25">
      <c r="A265" s="274">
        <v>304033</v>
      </c>
      <c r="B265" s="274" t="s">
        <v>652</v>
      </c>
      <c r="C265" s="274" t="s">
        <v>635</v>
      </c>
      <c r="D265" s="274" t="s">
        <v>653</v>
      </c>
      <c r="E265" s="274" t="s">
        <v>197</v>
      </c>
    </row>
    <row r="266" spans="1:5" ht="26.25" x14ac:dyDescent="0.25">
      <c r="A266" s="274">
        <v>304032</v>
      </c>
      <c r="B266" s="274" t="s">
        <v>654</v>
      </c>
      <c r="C266" s="274" t="s">
        <v>635</v>
      </c>
      <c r="D266" s="274" t="s">
        <v>649</v>
      </c>
      <c r="E266" s="274" t="s">
        <v>197</v>
      </c>
    </row>
    <row r="267" spans="1:5" ht="26.25" x14ac:dyDescent="0.25">
      <c r="A267" s="274">
        <v>304034</v>
      </c>
      <c r="B267" s="274" t="s">
        <v>655</v>
      </c>
      <c r="C267" s="274" t="s">
        <v>635</v>
      </c>
      <c r="D267" s="274" t="s">
        <v>643</v>
      </c>
      <c r="E267" s="274" t="s">
        <v>197</v>
      </c>
    </row>
    <row r="268" spans="1:5" ht="26.25" x14ac:dyDescent="0.25">
      <c r="A268" s="274">
        <v>304035</v>
      </c>
      <c r="B268" s="274" t="s">
        <v>656</v>
      </c>
      <c r="C268" s="274" t="s">
        <v>635</v>
      </c>
      <c r="D268" s="274" t="s">
        <v>657</v>
      </c>
      <c r="E268" s="274" t="s">
        <v>197</v>
      </c>
    </row>
    <row r="269" spans="1:5" ht="26.25" x14ac:dyDescent="0.25">
      <c r="A269" s="274">
        <v>304036</v>
      </c>
      <c r="B269" s="274" t="s">
        <v>658</v>
      </c>
      <c r="C269" s="274" t="s">
        <v>635</v>
      </c>
      <c r="D269" s="274" t="s">
        <v>641</v>
      </c>
      <c r="E269" s="274" t="s">
        <v>197</v>
      </c>
    </row>
    <row r="270" spans="1:5" ht="26.25" x14ac:dyDescent="0.25">
      <c r="A270" s="274">
        <v>315204</v>
      </c>
      <c r="B270" s="274" t="s">
        <v>659</v>
      </c>
      <c r="C270" s="274" t="s">
        <v>635</v>
      </c>
      <c r="D270" s="274" t="s">
        <v>643</v>
      </c>
      <c r="E270" s="274" t="s">
        <v>197</v>
      </c>
    </row>
    <row r="271" spans="1:5" ht="26.25" x14ac:dyDescent="0.25">
      <c r="A271" s="274">
        <v>304037</v>
      </c>
      <c r="B271" s="274" t="s">
        <v>660</v>
      </c>
      <c r="C271" s="274" t="s">
        <v>635</v>
      </c>
      <c r="D271" s="274" t="s">
        <v>647</v>
      </c>
      <c r="E271" s="274" t="s">
        <v>197</v>
      </c>
    </row>
    <row r="272" spans="1:5" ht="26.25" x14ac:dyDescent="0.25">
      <c r="A272" s="274">
        <v>304038</v>
      </c>
      <c r="B272" s="274" t="s">
        <v>661</v>
      </c>
      <c r="C272" s="274" t="s">
        <v>635</v>
      </c>
      <c r="D272" s="274" t="s">
        <v>662</v>
      </c>
      <c r="E272" s="274" t="s">
        <v>197</v>
      </c>
    </row>
    <row r="273" spans="1:5" ht="26.25" x14ac:dyDescent="0.25">
      <c r="A273" s="274">
        <v>315211</v>
      </c>
      <c r="B273" s="274" t="s">
        <v>317</v>
      </c>
      <c r="C273" s="274" t="s">
        <v>635</v>
      </c>
      <c r="D273" s="274" t="s">
        <v>657</v>
      </c>
      <c r="E273" s="274" t="s">
        <v>197</v>
      </c>
    </row>
    <row r="274" spans="1:5" ht="26.25" x14ac:dyDescent="0.25">
      <c r="A274" s="274">
        <v>304040</v>
      </c>
      <c r="B274" s="274" t="s">
        <v>663</v>
      </c>
      <c r="C274" s="274" t="s">
        <v>635</v>
      </c>
      <c r="D274" s="274" t="s">
        <v>638</v>
      </c>
      <c r="E274" s="274" t="s">
        <v>197</v>
      </c>
    </row>
    <row r="275" spans="1:5" ht="26.25" x14ac:dyDescent="0.25">
      <c r="A275" s="274">
        <v>304043</v>
      </c>
      <c r="B275" s="274" t="s">
        <v>664</v>
      </c>
      <c r="C275" s="274" t="s">
        <v>635</v>
      </c>
      <c r="D275" s="274" t="s">
        <v>665</v>
      </c>
      <c r="E275" s="274" t="s">
        <v>197</v>
      </c>
    </row>
    <row r="276" spans="1:5" ht="26.25" x14ac:dyDescent="0.25">
      <c r="A276" s="274">
        <v>315205</v>
      </c>
      <c r="B276" s="274" t="s">
        <v>666</v>
      </c>
      <c r="C276" s="274" t="s">
        <v>635</v>
      </c>
      <c r="D276" s="274" t="s">
        <v>636</v>
      </c>
      <c r="E276" s="274" t="s">
        <v>197</v>
      </c>
    </row>
    <row r="277" spans="1:5" ht="26.25" x14ac:dyDescent="0.25">
      <c r="A277" s="274">
        <v>461007</v>
      </c>
      <c r="B277" s="274" t="s">
        <v>667</v>
      </c>
      <c r="C277" s="274" t="s">
        <v>635</v>
      </c>
      <c r="D277" s="274" t="s">
        <v>665</v>
      </c>
      <c r="E277" s="274" t="s">
        <v>197</v>
      </c>
    </row>
    <row r="278" spans="1:5" ht="26.25" x14ac:dyDescent="0.25">
      <c r="A278" s="274">
        <v>304046</v>
      </c>
      <c r="B278" s="274" t="s">
        <v>668</v>
      </c>
      <c r="C278" s="274" t="s">
        <v>635</v>
      </c>
      <c r="D278" s="274" t="s">
        <v>657</v>
      </c>
      <c r="E278" s="274" t="s">
        <v>197</v>
      </c>
    </row>
    <row r="279" spans="1:5" ht="26.25" x14ac:dyDescent="0.25">
      <c r="A279" s="274">
        <v>304048</v>
      </c>
      <c r="B279" s="274" t="s">
        <v>669</v>
      </c>
      <c r="C279" s="274" t="s">
        <v>635</v>
      </c>
      <c r="D279" s="274" t="s">
        <v>670</v>
      </c>
      <c r="E279" s="274" t="s">
        <v>197</v>
      </c>
    </row>
    <row r="280" spans="1:5" ht="26.25" x14ac:dyDescent="0.25">
      <c r="A280" s="274">
        <v>304042</v>
      </c>
      <c r="B280" s="274" t="s">
        <v>671</v>
      </c>
      <c r="C280" s="274" t="s">
        <v>635</v>
      </c>
      <c r="D280" s="274" t="s">
        <v>640</v>
      </c>
      <c r="E280" s="274" t="s">
        <v>197</v>
      </c>
    </row>
    <row r="281" spans="1:5" ht="26.25" x14ac:dyDescent="0.25">
      <c r="A281" s="274">
        <v>315202</v>
      </c>
      <c r="B281" s="274" t="s">
        <v>672</v>
      </c>
      <c r="C281" s="274" t="s">
        <v>635</v>
      </c>
      <c r="D281" s="274" t="s">
        <v>641</v>
      </c>
      <c r="E281" s="274" t="s">
        <v>197</v>
      </c>
    </row>
    <row r="282" spans="1:5" ht="26.25" x14ac:dyDescent="0.25">
      <c r="A282" s="274">
        <v>304051</v>
      </c>
      <c r="B282" s="274" t="s">
        <v>673</v>
      </c>
      <c r="C282" s="274" t="s">
        <v>635</v>
      </c>
      <c r="D282" s="274" t="s">
        <v>641</v>
      </c>
      <c r="E282" s="274" t="s">
        <v>197</v>
      </c>
    </row>
    <row r="283" spans="1:5" ht="26.25" x14ac:dyDescent="0.25">
      <c r="A283" s="274">
        <v>315207</v>
      </c>
      <c r="B283" s="274" t="s">
        <v>318</v>
      </c>
      <c r="C283" s="274" t="s">
        <v>635</v>
      </c>
      <c r="D283" s="274" t="s">
        <v>665</v>
      </c>
      <c r="E283" s="274" t="s">
        <v>197</v>
      </c>
    </row>
    <row r="284" spans="1:5" ht="26.25" x14ac:dyDescent="0.25">
      <c r="A284" s="274">
        <v>304055</v>
      </c>
      <c r="B284" s="274" t="s">
        <v>674</v>
      </c>
      <c r="C284" s="274" t="s">
        <v>635</v>
      </c>
      <c r="D284" s="274" t="s">
        <v>662</v>
      </c>
      <c r="E284" s="274" t="s">
        <v>197</v>
      </c>
    </row>
    <row r="285" spans="1:5" ht="26.25" x14ac:dyDescent="0.25">
      <c r="A285" s="274">
        <v>315210</v>
      </c>
      <c r="B285" s="274" t="s">
        <v>319</v>
      </c>
      <c r="C285" s="274" t="s">
        <v>635</v>
      </c>
      <c r="D285" s="274" t="s">
        <v>647</v>
      </c>
      <c r="E285" s="274" t="s">
        <v>197</v>
      </c>
    </row>
    <row r="286" spans="1:5" ht="26.25" x14ac:dyDescent="0.25">
      <c r="A286" s="274">
        <v>315206</v>
      </c>
      <c r="B286" s="274" t="s">
        <v>675</v>
      </c>
      <c r="C286" s="274" t="s">
        <v>635</v>
      </c>
      <c r="D286" s="274" t="s">
        <v>636</v>
      </c>
      <c r="E286" s="274" t="s">
        <v>197</v>
      </c>
    </row>
    <row r="287" spans="1:5" ht="26.25" x14ac:dyDescent="0.25">
      <c r="A287" s="274">
        <v>304058</v>
      </c>
      <c r="B287" s="274" t="s">
        <v>676</v>
      </c>
      <c r="C287" s="274" t="s">
        <v>635</v>
      </c>
      <c r="D287" s="274" t="s">
        <v>651</v>
      </c>
      <c r="E287" s="274" t="s">
        <v>197</v>
      </c>
    </row>
    <row r="288" spans="1:5" ht="26.25" x14ac:dyDescent="0.25">
      <c r="A288" s="274">
        <v>315201</v>
      </c>
      <c r="B288" s="274" t="s">
        <v>677</v>
      </c>
      <c r="C288" s="274" t="s">
        <v>635</v>
      </c>
      <c r="D288" s="274" t="s">
        <v>643</v>
      </c>
      <c r="E288" s="274" t="s">
        <v>197</v>
      </c>
    </row>
    <row r="289" spans="1:5" ht="26.25" x14ac:dyDescent="0.25">
      <c r="A289" s="274">
        <v>500250</v>
      </c>
      <c r="B289" s="274" t="s">
        <v>320</v>
      </c>
      <c r="C289" s="274" t="s">
        <v>433</v>
      </c>
      <c r="D289" s="274" t="s">
        <v>678</v>
      </c>
      <c r="E289" s="274" t="s">
        <v>204</v>
      </c>
    </row>
    <row r="290" spans="1:5" ht="26.25" x14ac:dyDescent="0.25">
      <c r="A290" s="274">
        <v>304059</v>
      </c>
      <c r="B290" s="274" t="s">
        <v>679</v>
      </c>
      <c r="C290" s="274" t="s">
        <v>433</v>
      </c>
      <c r="D290" s="274" t="s">
        <v>680</v>
      </c>
      <c r="E290" s="274" t="s">
        <v>204</v>
      </c>
    </row>
    <row r="291" spans="1:5" ht="26.25" x14ac:dyDescent="0.25">
      <c r="A291" s="274">
        <v>500519</v>
      </c>
      <c r="B291" s="274" t="s">
        <v>681</v>
      </c>
      <c r="C291" s="274" t="s">
        <v>433</v>
      </c>
      <c r="D291" s="274" t="s">
        <v>682</v>
      </c>
      <c r="E291" s="274" t="s">
        <v>204</v>
      </c>
    </row>
    <row r="292" spans="1:5" ht="26.25" x14ac:dyDescent="0.25">
      <c r="A292" s="274">
        <v>304060</v>
      </c>
      <c r="B292" s="274" t="s">
        <v>683</v>
      </c>
      <c r="C292" s="274" t="s">
        <v>433</v>
      </c>
      <c r="D292" s="274" t="s">
        <v>684</v>
      </c>
      <c r="E292" s="274" t="s">
        <v>204</v>
      </c>
    </row>
    <row r="293" spans="1:5" ht="26.25" x14ac:dyDescent="0.25">
      <c r="A293" s="274">
        <v>315309</v>
      </c>
      <c r="B293" s="274" t="s">
        <v>685</v>
      </c>
      <c r="C293" s="274" t="s">
        <v>433</v>
      </c>
      <c r="D293" s="274" t="s">
        <v>686</v>
      </c>
      <c r="E293" s="274" t="s">
        <v>204</v>
      </c>
    </row>
    <row r="294" spans="1:5" ht="26.25" x14ac:dyDescent="0.25">
      <c r="A294" s="274">
        <v>315301</v>
      </c>
      <c r="B294" s="274" t="s">
        <v>687</v>
      </c>
      <c r="C294" s="274" t="s">
        <v>433</v>
      </c>
      <c r="D294" s="274" t="s">
        <v>688</v>
      </c>
      <c r="E294" s="274" t="s">
        <v>204</v>
      </c>
    </row>
    <row r="295" spans="1:5" ht="26.25" x14ac:dyDescent="0.25">
      <c r="A295" s="274">
        <v>341227</v>
      </c>
      <c r="B295" s="274" t="s">
        <v>689</v>
      </c>
      <c r="C295" s="274" t="s">
        <v>433</v>
      </c>
      <c r="D295" s="274" t="s">
        <v>690</v>
      </c>
      <c r="E295" s="274" t="s">
        <v>204</v>
      </c>
    </row>
    <row r="296" spans="1:5" ht="26.25" x14ac:dyDescent="0.25">
      <c r="A296" s="274">
        <v>304061</v>
      </c>
      <c r="B296" s="274" t="s">
        <v>691</v>
      </c>
      <c r="C296" s="274" t="s">
        <v>433</v>
      </c>
      <c r="D296" s="274" t="s">
        <v>690</v>
      </c>
      <c r="E296" s="274" t="s">
        <v>204</v>
      </c>
    </row>
    <row r="297" spans="1:5" ht="26.25" x14ac:dyDescent="0.25">
      <c r="A297" s="274">
        <v>304062</v>
      </c>
      <c r="B297" s="274" t="s">
        <v>692</v>
      </c>
      <c r="C297" s="274" t="s">
        <v>433</v>
      </c>
      <c r="D297" s="274" t="s">
        <v>693</v>
      </c>
      <c r="E297" s="274" t="s">
        <v>204</v>
      </c>
    </row>
    <row r="298" spans="1:5" ht="26.25" x14ac:dyDescent="0.25">
      <c r="A298" s="274">
        <v>304063</v>
      </c>
      <c r="B298" s="274" t="s">
        <v>694</v>
      </c>
      <c r="C298" s="274" t="s">
        <v>433</v>
      </c>
      <c r="D298" s="274" t="s">
        <v>684</v>
      </c>
      <c r="E298" s="274" t="s">
        <v>204</v>
      </c>
    </row>
    <row r="299" spans="1:5" ht="26.25" x14ac:dyDescent="0.25">
      <c r="A299" s="274">
        <v>500520</v>
      </c>
      <c r="B299" s="274" t="s">
        <v>321</v>
      </c>
      <c r="C299" s="274" t="s">
        <v>433</v>
      </c>
      <c r="D299" s="274" t="s">
        <v>686</v>
      </c>
      <c r="E299" s="274" t="s">
        <v>204</v>
      </c>
    </row>
    <row r="300" spans="1:5" ht="26.25" x14ac:dyDescent="0.25">
      <c r="A300" s="274">
        <v>304064</v>
      </c>
      <c r="B300" s="274" t="s">
        <v>695</v>
      </c>
      <c r="C300" s="274" t="s">
        <v>433</v>
      </c>
      <c r="D300" s="274" t="s">
        <v>696</v>
      </c>
      <c r="E300" s="274" t="s">
        <v>204</v>
      </c>
    </row>
    <row r="301" spans="1:5" ht="26.25" x14ac:dyDescent="0.25">
      <c r="A301" s="274">
        <v>500845</v>
      </c>
      <c r="B301" s="274" t="s">
        <v>322</v>
      </c>
      <c r="C301" s="274" t="s">
        <v>433</v>
      </c>
      <c r="D301" s="274" t="s">
        <v>697</v>
      </c>
      <c r="E301" s="274" t="s">
        <v>204</v>
      </c>
    </row>
    <row r="302" spans="1:5" ht="26.25" x14ac:dyDescent="0.25">
      <c r="A302" s="274">
        <v>500253</v>
      </c>
      <c r="B302" s="274" t="s">
        <v>323</v>
      </c>
      <c r="C302" s="274" t="s">
        <v>433</v>
      </c>
      <c r="D302" s="274" t="s">
        <v>698</v>
      </c>
      <c r="E302" s="274" t="s">
        <v>204</v>
      </c>
    </row>
    <row r="303" spans="1:5" ht="26.25" x14ac:dyDescent="0.25">
      <c r="A303" s="274">
        <v>315310</v>
      </c>
      <c r="B303" s="274" t="s">
        <v>699</v>
      </c>
      <c r="C303" s="274" t="s">
        <v>433</v>
      </c>
      <c r="D303" s="274" t="s">
        <v>611</v>
      </c>
      <c r="E303" s="274" t="s">
        <v>204</v>
      </c>
    </row>
    <row r="304" spans="1:5" ht="26.25" x14ac:dyDescent="0.25">
      <c r="A304" s="274">
        <v>500521</v>
      </c>
      <c r="B304" s="274" t="s">
        <v>324</v>
      </c>
      <c r="C304" s="274" t="s">
        <v>433</v>
      </c>
      <c r="D304" s="274" t="s">
        <v>688</v>
      </c>
      <c r="E304" s="274" t="s">
        <v>204</v>
      </c>
    </row>
    <row r="305" spans="1:5" ht="26.25" x14ac:dyDescent="0.25">
      <c r="A305" s="274">
        <v>304066</v>
      </c>
      <c r="B305" s="274" t="s">
        <v>700</v>
      </c>
      <c r="C305" s="274" t="s">
        <v>433</v>
      </c>
      <c r="D305" s="274" t="s">
        <v>697</v>
      </c>
      <c r="E305" s="274" t="s">
        <v>204</v>
      </c>
    </row>
    <row r="306" spans="1:5" ht="26.25" x14ac:dyDescent="0.25">
      <c r="A306" s="274">
        <v>315322</v>
      </c>
      <c r="B306" s="274" t="s">
        <v>701</v>
      </c>
      <c r="C306" s="274" t="s">
        <v>433</v>
      </c>
      <c r="D306" s="274" t="s">
        <v>697</v>
      </c>
      <c r="E306" s="274" t="s">
        <v>204</v>
      </c>
    </row>
    <row r="307" spans="1:5" ht="26.25" x14ac:dyDescent="0.25">
      <c r="A307" s="274">
        <v>304067</v>
      </c>
      <c r="B307" s="274" t="s">
        <v>702</v>
      </c>
      <c r="C307" s="274" t="s">
        <v>433</v>
      </c>
      <c r="D307" s="274" t="s">
        <v>693</v>
      </c>
      <c r="E307" s="274" t="s">
        <v>204</v>
      </c>
    </row>
    <row r="308" spans="1:5" ht="26.25" x14ac:dyDescent="0.25">
      <c r="A308" s="274">
        <v>304068</v>
      </c>
      <c r="B308" s="274" t="s">
        <v>703</v>
      </c>
      <c r="C308" s="274" t="s">
        <v>433</v>
      </c>
      <c r="D308" s="274" t="s">
        <v>704</v>
      </c>
      <c r="E308" s="274" t="s">
        <v>204</v>
      </c>
    </row>
    <row r="309" spans="1:5" ht="26.25" x14ac:dyDescent="0.25">
      <c r="A309" s="274">
        <v>315302</v>
      </c>
      <c r="B309" s="274" t="s">
        <v>705</v>
      </c>
      <c r="C309" s="274" t="s">
        <v>433</v>
      </c>
      <c r="D309" s="274" t="s">
        <v>684</v>
      </c>
      <c r="E309" s="274" t="s">
        <v>204</v>
      </c>
    </row>
    <row r="310" spans="1:5" ht="26.25" x14ac:dyDescent="0.25">
      <c r="A310" s="274">
        <v>304090</v>
      </c>
      <c r="B310" s="274" t="s">
        <v>706</v>
      </c>
      <c r="C310" s="274" t="s">
        <v>433</v>
      </c>
      <c r="D310" s="274" t="s">
        <v>707</v>
      </c>
      <c r="E310" s="274" t="s">
        <v>204</v>
      </c>
    </row>
    <row r="311" spans="1:5" ht="26.25" x14ac:dyDescent="0.25">
      <c r="A311" s="274">
        <v>304069</v>
      </c>
      <c r="B311" s="274" t="s">
        <v>708</v>
      </c>
      <c r="C311" s="274" t="s">
        <v>433</v>
      </c>
      <c r="D311" s="274" t="s">
        <v>686</v>
      </c>
      <c r="E311" s="274" t="s">
        <v>204</v>
      </c>
    </row>
    <row r="312" spans="1:5" ht="26.25" x14ac:dyDescent="0.25">
      <c r="A312" s="274">
        <v>304070</v>
      </c>
      <c r="B312" s="274" t="s">
        <v>709</v>
      </c>
      <c r="C312" s="274" t="s">
        <v>433</v>
      </c>
      <c r="D312" s="274" t="s">
        <v>698</v>
      </c>
      <c r="E312" s="274" t="s">
        <v>204</v>
      </c>
    </row>
    <row r="313" spans="1:5" ht="26.25" x14ac:dyDescent="0.25">
      <c r="A313" s="274">
        <v>360848</v>
      </c>
      <c r="B313" s="274" t="s">
        <v>710</v>
      </c>
      <c r="C313" s="274" t="s">
        <v>433</v>
      </c>
      <c r="D313" s="274" t="s">
        <v>698</v>
      </c>
      <c r="E313" s="274" t="s">
        <v>204</v>
      </c>
    </row>
    <row r="314" spans="1:5" ht="26.25" x14ac:dyDescent="0.25">
      <c r="A314" s="274">
        <v>315313</v>
      </c>
      <c r="B314" s="274" t="s">
        <v>711</v>
      </c>
      <c r="C314" s="274" t="s">
        <v>433</v>
      </c>
      <c r="D314" s="274" t="s">
        <v>697</v>
      </c>
      <c r="E314" s="274" t="s">
        <v>204</v>
      </c>
    </row>
    <row r="315" spans="1:5" ht="26.25" x14ac:dyDescent="0.25">
      <c r="A315" s="274">
        <v>304071</v>
      </c>
      <c r="B315" s="274" t="s">
        <v>712</v>
      </c>
      <c r="C315" s="274" t="s">
        <v>433</v>
      </c>
      <c r="D315" s="274" t="s">
        <v>686</v>
      </c>
      <c r="E315" s="274" t="s">
        <v>204</v>
      </c>
    </row>
    <row r="316" spans="1:5" ht="26.25" x14ac:dyDescent="0.25">
      <c r="A316" s="274">
        <v>304072</v>
      </c>
      <c r="B316" s="274" t="s">
        <v>713</v>
      </c>
      <c r="C316" s="274" t="s">
        <v>433</v>
      </c>
      <c r="D316" s="274" t="s">
        <v>682</v>
      </c>
      <c r="E316" s="274" t="s">
        <v>204</v>
      </c>
    </row>
    <row r="317" spans="1:5" ht="26.25" x14ac:dyDescent="0.25">
      <c r="A317" s="274">
        <v>315312</v>
      </c>
      <c r="B317" s="274" t="s">
        <v>714</v>
      </c>
      <c r="C317" s="274" t="s">
        <v>433</v>
      </c>
      <c r="D317" s="274" t="s">
        <v>678</v>
      </c>
      <c r="E317" s="274" t="s">
        <v>204</v>
      </c>
    </row>
    <row r="318" spans="1:5" ht="26.25" x14ac:dyDescent="0.25">
      <c r="A318" s="274">
        <v>304073</v>
      </c>
      <c r="B318" s="274" t="s">
        <v>715</v>
      </c>
      <c r="C318" s="274" t="s">
        <v>433</v>
      </c>
      <c r="D318" s="274" t="s">
        <v>684</v>
      </c>
      <c r="E318" s="274" t="s">
        <v>204</v>
      </c>
    </row>
    <row r="319" spans="1:5" ht="26.25" x14ac:dyDescent="0.25">
      <c r="A319" s="274">
        <v>500522</v>
      </c>
      <c r="B319" s="274" t="s">
        <v>716</v>
      </c>
      <c r="C319" s="274" t="s">
        <v>433</v>
      </c>
      <c r="D319" s="274" t="s">
        <v>717</v>
      </c>
      <c r="E319" s="274" t="s">
        <v>204</v>
      </c>
    </row>
    <row r="320" spans="1:5" ht="26.25" x14ac:dyDescent="0.25">
      <c r="A320" s="274">
        <v>315317</v>
      </c>
      <c r="B320" s="274" t="s">
        <v>718</v>
      </c>
      <c r="C320" s="274" t="s">
        <v>433</v>
      </c>
      <c r="D320" s="274" t="s">
        <v>682</v>
      </c>
      <c r="E320" s="274" t="s">
        <v>204</v>
      </c>
    </row>
    <row r="321" spans="1:5" ht="26.25" x14ac:dyDescent="0.25">
      <c r="A321" s="274">
        <v>341204</v>
      </c>
      <c r="B321" s="274" t="s">
        <v>718</v>
      </c>
      <c r="C321" s="274" t="s">
        <v>433</v>
      </c>
      <c r="D321" s="274" t="s">
        <v>682</v>
      </c>
      <c r="E321" s="274" t="s">
        <v>204</v>
      </c>
    </row>
    <row r="322" spans="1:5" ht="26.25" x14ac:dyDescent="0.25">
      <c r="A322" s="274">
        <v>304074</v>
      </c>
      <c r="B322" s="274" t="s">
        <v>719</v>
      </c>
      <c r="C322" s="274" t="s">
        <v>433</v>
      </c>
      <c r="D322" s="274" t="s">
        <v>720</v>
      </c>
      <c r="E322" s="274" t="s">
        <v>204</v>
      </c>
    </row>
    <row r="323" spans="1:5" ht="26.25" x14ac:dyDescent="0.25">
      <c r="A323" s="274">
        <v>304075</v>
      </c>
      <c r="B323" s="274" t="s">
        <v>721</v>
      </c>
      <c r="C323" s="274" t="s">
        <v>433</v>
      </c>
      <c r="D323" s="274" t="s">
        <v>722</v>
      </c>
      <c r="E323" s="274" t="s">
        <v>204</v>
      </c>
    </row>
    <row r="324" spans="1:5" ht="26.25" x14ac:dyDescent="0.25">
      <c r="A324" s="274">
        <v>304076</v>
      </c>
      <c r="B324" s="274" t="s">
        <v>723</v>
      </c>
      <c r="C324" s="274" t="s">
        <v>433</v>
      </c>
      <c r="D324" s="274" t="s">
        <v>697</v>
      </c>
      <c r="E324" s="274" t="s">
        <v>204</v>
      </c>
    </row>
    <row r="325" spans="1:5" ht="26.25" x14ac:dyDescent="0.25">
      <c r="A325" s="274">
        <v>500692</v>
      </c>
      <c r="B325" s="274" t="s">
        <v>325</v>
      </c>
      <c r="C325" s="274" t="s">
        <v>433</v>
      </c>
      <c r="D325" s="274" t="s">
        <v>724</v>
      </c>
      <c r="E325" s="274" t="s">
        <v>204</v>
      </c>
    </row>
    <row r="326" spans="1:5" ht="26.25" x14ac:dyDescent="0.25">
      <c r="A326" s="274">
        <v>304077</v>
      </c>
      <c r="B326" s="274" t="s">
        <v>725</v>
      </c>
      <c r="C326" s="274" t="s">
        <v>433</v>
      </c>
      <c r="D326" s="274" t="s">
        <v>698</v>
      </c>
      <c r="E326" s="274" t="s">
        <v>204</v>
      </c>
    </row>
    <row r="327" spans="1:5" ht="26.25" x14ac:dyDescent="0.25">
      <c r="A327" s="274">
        <v>341233</v>
      </c>
      <c r="B327" s="274" t="s">
        <v>726</v>
      </c>
      <c r="C327" s="274" t="s">
        <v>433</v>
      </c>
      <c r="D327" s="274" t="s">
        <v>698</v>
      </c>
      <c r="E327" s="274" t="s">
        <v>204</v>
      </c>
    </row>
    <row r="328" spans="1:5" ht="26.25" x14ac:dyDescent="0.25">
      <c r="A328" s="274">
        <v>341234</v>
      </c>
      <c r="B328" s="274" t="s">
        <v>727</v>
      </c>
      <c r="C328" s="274" t="s">
        <v>433</v>
      </c>
      <c r="D328" s="274" t="s">
        <v>704</v>
      </c>
      <c r="E328" s="274" t="s">
        <v>204</v>
      </c>
    </row>
    <row r="329" spans="1:5" ht="26.25" x14ac:dyDescent="0.25">
      <c r="A329" s="274">
        <v>304078</v>
      </c>
      <c r="B329" s="274" t="s">
        <v>728</v>
      </c>
      <c r="C329" s="274" t="s">
        <v>433</v>
      </c>
      <c r="D329" s="274" t="s">
        <v>722</v>
      </c>
      <c r="E329" s="274" t="s">
        <v>204</v>
      </c>
    </row>
    <row r="330" spans="1:5" ht="26.25" x14ac:dyDescent="0.25">
      <c r="A330" s="274">
        <v>500251</v>
      </c>
      <c r="B330" s="274" t="s">
        <v>326</v>
      </c>
      <c r="C330" s="274" t="s">
        <v>433</v>
      </c>
      <c r="D330" s="274" t="s">
        <v>690</v>
      </c>
      <c r="E330" s="274" t="s">
        <v>204</v>
      </c>
    </row>
    <row r="331" spans="1:5" ht="26.25" x14ac:dyDescent="0.25">
      <c r="A331" s="274">
        <v>304079</v>
      </c>
      <c r="B331" s="274" t="s">
        <v>729</v>
      </c>
      <c r="C331" s="274" t="s">
        <v>433</v>
      </c>
      <c r="D331" s="274" t="s">
        <v>730</v>
      </c>
      <c r="E331" s="274" t="s">
        <v>204</v>
      </c>
    </row>
    <row r="332" spans="1:5" ht="26.25" x14ac:dyDescent="0.25">
      <c r="A332" s="274">
        <v>500525</v>
      </c>
      <c r="B332" s="274" t="s">
        <v>327</v>
      </c>
      <c r="C332" s="274" t="s">
        <v>433</v>
      </c>
      <c r="D332" s="274" t="s">
        <v>688</v>
      </c>
      <c r="E332" s="274" t="s">
        <v>204</v>
      </c>
    </row>
    <row r="333" spans="1:5" ht="26.25" x14ac:dyDescent="0.25">
      <c r="A333" s="274">
        <v>304080</v>
      </c>
      <c r="B333" s="274" t="s">
        <v>731</v>
      </c>
      <c r="C333" s="274" t="s">
        <v>433</v>
      </c>
      <c r="D333" s="274" t="s">
        <v>678</v>
      </c>
      <c r="E333" s="274" t="s">
        <v>204</v>
      </c>
    </row>
    <row r="334" spans="1:5" ht="26.25" x14ac:dyDescent="0.25">
      <c r="A334" s="274">
        <v>304081</v>
      </c>
      <c r="B334" s="274" t="s">
        <v>732</v>
      </c>
      <c r="C334" s="274" t="s">
        <v>433</v>
      </c>
      <c r="D334" s="274" t="s">
        <v>680</v>
      </c>
      <c r="E334" s="274" t="s">
        <v>204</v>
      </c>
    </row>
    <row r="335" spans="1:5" ht="26.25" x14ac:dyDescent="0.25">
      <c r="A335" s="274">
        <v>304082</v>
      </c>
      <c r="B335" s="274" t="s">
        <v>733</v>
      </c>
      <c r="C335" s="274" t="s">
        <v>433</v>
      </c>
      <c r="D335" s="274" t="s">
        <v>734</v>
      </c>
      <c r="E335" s="274" t="s">
        <v>204</v>
      </c>
    </row>
    <row r="336" spans="1:5" ht="26.25" x14ac:dyDescent="0.25">
      <c r="A336" s="274">
        <v>360847</v>
      </c>
      <c r="B336" s="274" t="s">
        <v>735</v>
      </c>
      <c r="C336" s="274" t="s">
        <v>433</v>
      </c>
      <c r="D336" s="274" t="s">
        <v>734</v>
      </c>
      <c r="E336" s="274" t="s">
        <v>204</v>
      </c>
    </row>
    <row r="337" spans="1:5" ht="26.25" x14ac:dyDescent="0.25">
      <c r="A337" s="274">
        <v>315304</v>
      </c>
      <c r="B337" s="274" t="s">
        <v>736</v>
      </c>
      <c r="C337" s="274" t="s">
        <v>433</v>
      </c>
      <c r="D337" s="274" t="s">
        <v>704</v>
      </c>
      <c r="E337" s="274" t="s">
        <v>204</v>
      </c>
    </row>
    <row r="338" spans="1:5" ht="26.25" x14ac:dyDescent="0.25">
      <c r="A338" s="274">
        <v>500523</v>
      </c>
      <c r="B338" s="274" t="s">
        <v>328</v>
      </c>
      <c r="C338" s="274" t="s">
        <v>433</v>
      </c>
      <c r="D338" s="274" t="s">
        <v>696</v>
      </c>
      <c r="E338" s="274" t="s">
        <v>204</v>
      </c>
    </row>
    <row r="339" spans="1:5" ht="26.25" x14ac:dyDescent="0.25">
      <c r="A339" s="274">
        <v>304083</v>
      </c>
      <c r="B339" s="274" t="s">
        <v>737</v>
      </c>
      <c r="C339" s="274" t="s">
        <v>433</v>
      </c>
      <c r="D339" s="274" t="s">
        <v>686</v>
      </c>
      <c r="E339" s="274" t="s">
        <v>204</v>
      </c>
    </row>
    <row r="340" spans="1:5" ht="26.25" x14ac:dyDescent="0.25">
      <c r="A340" s="274">
        <v>304084</v>
      </c>
      <c r="B340" s="274" t="s">
        <v>738</v>
      </c>
      <c r="C340" s="274" t="s">
        <v>433</v>
      </c>
      <c r="D340" s="274" t="s">
        <v>739</v>
      </c>
      <c r="E340" s="274" t="s">
        <v>204</v>
      </c>
    </row>
    <row r="341" spans="1:5" ht="26.25" x14ac:dyDescent="0.25">
      <c r="A341" s="274">
        <v>304085</v>
      </c>
      <c r="B341" s="274" t="s">
        <v>740</v>
      </c>
      <c r="C341" s="274" t="s">
        <v>433</v>
      </c>
      <c r="D341" s="274" t="s">
        <v>717</v>
      </c>
      <c r="E341" s="274" t="s">
        <v>204</v>
      </c>
    </row>
    <row r="342" spans="1:5" ht="26.25" x14ac:dyDescent="0.25">
      <c r="A342" s="274">
        <v>341228</v>
      </c>
      <c r="B342" s="274" t="s">
        <v>741</v>
      </c>
      <c r="C342" s="274" t="s">
        <v>433</v>
      </c>
      <c r="D342" s="274" t="s">
        <v>717</v>
      </c>
      <c r="E342" s="274" t="s">
        <v>204</v>
      </c>
    </row>
    <row r="343" spans="1:5" ht="26.25" x14ac:dyDescent="0.25">
      <c r="A343" s="274">
        <v>315307</v>
      </c>
      <c r="B343" s="274" t="s">
        <v>742</v>
      </c>
      <c r="C343" s="274" t="s">
        <v>433</v>
      </c>
      <c r="D343" s="274" t="s">
        <v>696</v>
      </c>
      <c r="E343" s="274" t="s">
        <v>204</v>
      </c>
    </row>
    <row r="344" spans="1:5" ht="26.25" x14ac:dyDescent="0.25">
      <c r="A344" s="274">
        <v>341230</v>
      </c>
      <c r="B344" s="274" t="s">
        <v>743</v>
      </c>
      <c r="C344" s="274" t="s">
        <v>433</v>
      </c>
      <c r="D344" s="274" t="s">
        <v>744</v>
      </c>
      <c r="E344" s="274" t="s">
        <v>204</v>
      </c>
    </row>
    <row r="345" spans="1:5" ht="26.25" x14ac:dyDescent="0.25">
      <c r="A345" s="274">
        <v>304087</v>
      </c>
      <c r="B345" s="274" t="s">
        <v>745</v>
      </c>
      <c r="C345" s="274" t="s">
        <v>433</v>
      </c>
      <c r="D345" s="274" t="s">
        <v>686</v>
      </c>
      <c r="E345" s="274" t="s">
        <v>204</v>
      </c>
    </row>
    <row r="346" spans="1:5" ht="26.25" x14ac:dyDescent="0.25">
      <c r="A346" s="274">
        <v>304088</v>
      </c>
      <c r="B346" s="274" t="s">
        <v>746</v>
      </c>
      <c r="C346" s="274" t="s">
        <v>433</v>
      </c>
      <c r="D346" s="274" t="s">
        <v>744</v>
      </c>
      <c r="E346" s="274" t="s">
        <v>204</v>
      </c>
    </row>
    <row r="347" spans="1:5" ht="26.25" x14ac:dyDescent="0.25">
      <c r="A347" s="274">
        <v>304086</v>
      </c>
      <c r="B347" s="274" t="s">
        <v>747</v>
      </c>
      <c r="C347" s="274" t="s">
        <v>433</v>
      </c>
      <c r="D347" s="274" t="s">
        <v>748</v>
      </c>
      <c r="E347" s="274" t="s">
        <v>204</v>
      </c>
    </row>
    <row r="348" spans="1:5" ht="26.25" x14ac:dyDescent="0.25">
      <c r="A348" s="274">
        <v>304089</v>
      </c>
      <c r="B348" s="274" t="s">
        <v>749</v>
      </c>
      <c r="C348" s="274" t="s">
        <v>433</v>
      </c>
      <c r="D348" s="274" t="s">
        <v>707</v>
      </c>
      <c r="E348" s="274" t="s">
        <v>204</v>
      </c>
    </row>
    <row r="349" spans="1:5" ht="26.25" x14ac:dyDescent="0.25">
      <c r="A349" s="274">
        <v>500524</v>
      </c>
      <c r="B349" s="274" t="s">
        <v>750</v>
      </c>
      <c r="C349" s="274" t="s">
        <v>433</v>
      </c>
      <c r="D349" s="274" t="s">
        <v>686</v>
      </c>
      <c r="E349" s="274" t="s">
        <v>204</v>
      </c>
    </row>
    <row r="350" spans="1:5" ht="26.25" x14ac:dyDescent="0.25">
      <c r="A350" s="274">
        <v>600095</v>
      </c>
      <c r="B350" s="274" t="s">
        <v>751</v>
      </c>
      <c r="C350" s="274" t="s">
        <v>433</v>
      </c>
      <c r="D350" s="274" t="s">
        <v>744</v>
      </c>
      <c r="E350" s="274" t="s">
        <v>204</v>
      </c>
    </row>
    <row r="351" spans="1:5" ht="26.25" x14ac:dyDescent="0.25">
      <c r="A351" s="274">
        <v>304091</v>
      </c>
      <c r="B351" s="274" t="s">
        <v>752</v>
      </c>
      <c r="C351" s="274" t="s">
        <v>433</v>
      </c>
      <c r="D351" s="274" t="s">
        <v>434</v>
      </c>
      <c r="E351" s="274" t="s">
        <v>204</v>
      </c>
    </row>
    <row r="352" spans="1:5" ht="26.25" x14ac:dyDescent="0.25">
      <c r="A352" s="274">
        <v>304092</v>
      </c>
      <c r="B352" s="274" t="s">
        <v>753</v>
      </c>
      <c r="C352" s="274" t="s">
        <v>433</v>
      </c>
      <c r="D352" s="274" t="s">
        <v>690</v>
      </c>
      <c r="E352" s="274" t="s">
        <v>204</v>
      </c>
    </row>
    <row r="353" spans="1:5" ht="26.25" x14ac:dyDescent="0.25">
      <c r="A353" s="274">
        <v>600096</v>
      </c>
      <c r="B353" s="274" t="s">
        <v>754</v>
      </c>
      <c r="C353" s="274" t="s">
        <v>433</v>
      </c>
      <c r="D353" s="274" t="s">
        <v>686</v>
      </c>
      <c r="E353" s="274" t="s">
        <v>204</v>
      </c>
    </row>
    <row r="354" spans="1:5" ht="26.25" x14ac:dyDescent="0.25">
      <c r="A354" s="274">
        <v>315303</v>
      </c>
      <c r="B354" s="274" t="s">
        <v>755</v>
      </c>
      <c r="C354" s="274" t="s">
        <v>433</v>
      </c>
      <c r="D354" s="274" t="s">
        <v>744</v>
      </c>
      <c r="E354" s="274" t="s">
        <v>204</v>
      </c>
    </row>
    <row r="355" spans="1:5" ht="26.25" x14ac:dyDescent="0.25">
      <c r="A355" s="274">
        <v>600367</v>
      </c>
      <c r="B355" s="274" t="s">
        <v>756</v>
      </c>
      <c r="C355" s="274" t="s">
        <v>433</v>
      </c>
      <c r="D355" s="274" t="s">
        <v>688</v>
      </c>
      <c r="E355" s="274" t="s">
        <v>204</v>
      </c>
    </row>
    <row r="356" spans="1:5" ht="26.25" x14ac:dyDescent="0.25">
      <c r="A356" s="274">
        <v>304094</v>
      </c>
      <c r="B356" s="274" t="s">
        <v>757</v>
      </c>
      <c r="C356" s="274" t="s">
        <v>433</v>
      </c>
      <c r="D356" s="274" t="s">
        <v>688</v>
      </c>
      <c r="E356" s="274" t="s">
        <v>204</v>
      </c>
    </row>
    <row r="357" spans="1:5" ht="26.25" x14ac:dyDescent="0.25">
      <c r="A357" s="274">
        <v>315314</v>
      </c>
      <c r="B357" s="274" t="s">
        <v>758</v>
      </c>
      <c r="C357" s="274" t="s">
        <v>433</v>
      </c>
      <c r="D357" s="274" t="s">
        <v>686</v>
      </c>
      <c r="E357" s="274" t="s">
        <v>204</v>
      </c>
    </row>
    <row r="358" spans="1:5" ht="26.25" x14ac:dyDescent="0.25">
      <c r="A358" s="274">
        <v>304095</v>
      </c>
      <c r="B358" s="274" t="s">
        <v>759</v>
      </c>
      <c r="C358" s="274" t="s">
        <v>433</v>
      </c>
      <c r="D358" s="274" t="s">
        <v>707</v>
      </c>
      <c r="E358" s="274" t="s">
        <v>204</v>
      </c>
    </row>
    <row r="359" spans="1:5" ht="26.25" x14ac:dyDescent="0.25">
      <c r="A359" s="274">
        <v>315308</v>
      </c>
      <c r="B359" s="274" t="s">
        <v>760</v>
      </c>
      <c r="C359" s="274" t="s">
        <v>433</v>
      </c>
      <c r="D359" s="274" t="s">
        <v>686</v>
      </c>
      <c r="E359" s="274" t="s">
        <v>204</v>
      </c>
    </row>
    <row r="360" spans="1:5" ht="26.25" x14ac:dyDescent="0.25">
      <c r="A360" s="274">
        <v>315306</v>
      </c>
      <c r="B360" s="274" t="s">
        <v>761</v>
      </c>
      <c r="C360" s="274" t="s">
        <v>433</v>
      </c>
      <c r="D360" s="274" t="s">
        <v>690</v>
      </c>
      <c r="E360" s="274" t="s">
        <v>204</v>
      </c>
    </row>
    <row r="361" spans="1:5" ht="26.25" x14ac:dyDescent="0.25">
      <c r="A361" s="274">
        <v>330528</v>
      </c>
      <c r="B361" s="274" t="s">
        <v>762</v>
      </c>
      <c r="C361" s="274" t="s">
        <v>433</v>
      </c>
      <c r="D361" s="274" t="s">
        <v>611</v>
      </c>
      <c r="E361" s="274" t="s">
        <v>204</v>
      </c>
    </row>
    <row r="362" spans="1:5" ht="26.25" x14ac:dyDescent="0.25">
      <c r="A362" s="274">
        <v>304096</v>
      </c>
      <c r="B362" s="274" t="s">
        <v>763</v>
      </c>
      <c r="C362" s="274" t="s">
        <v>433</v>
      </c>
      <c r="D362" s="274" t="s">
        <v>678</v>
      </c>
      <c r="E362" s="274" t="s">
        <v>204</v>
      </c>
    </row>
    <row r="363" spans="1:5" ht="26.25" x14ac:dyDescent="0.25">
      <c r="A363" s="274">
        <v>500252</v>
      </c>
      <c r="B363" s="274" t="s">
        <v>329</v>
      </c>
      <c r="C363" s="274" t="s">
        <v>433</v>
      </c>
      <c r="D363" s="274" t="s">
        <v>680</v>
      </c>
      <c r="E363" s="274" t="s">
        <v>204</v>
      </c>
    </row>
    <row r="364" spans="1:5" ht="26.25" x14ac:dyDescent="0.25">
      <c r="A364" s="274">
        <v>304097</v>
      </c>
      <c r="B364" s="274" t="s">
        <v>764</v>
      </c>
      <c r="C364" s="274" t="s">
        <v>433</v>
      </c>
      <c r="D364" s="274" t="s">
        <v>690</v>
      </c>
      <c r="E364" s="274" t="s">
        <v>204</v>
      </c>
    </row>
    <row r="365" spans="1:5" ht="26.25" x14ac:dyDescent="0.25">
      <c r="A365" s="274">
        <v>304098</v>
      </c>
      <c r="B365" s="274" t="s">
        <v>765</v>
      </c>
      <c r="C365" s="274" t="s">
        <v>433</v>
      </c>
      <c r="D365" s="274" t="s">
        <v>690</v>
      </c>
      <c r="E365" s="274" t="s">
        <v>204</v>
      </c>
    </row>
    <row r="366" spans="1:5" ht="26.25" x14ac:dyDescent="0.25">
      <c r="A366" s="274">
        <v>304099</v>
      </c>
      <c r="B366" s="274" t="s">
        <v>766</v>
      </c>
      <c r="C366" s="274" t="s">
        <v>433</v>
      </c>
      <c r="D366" s="274" t="s">
        <v>611</v>
      </c>
      <c r="E366" s="274" t="s">
        <v>204</v>
      </c>
    </row>
    <row r="367" spans="1:5" ht="26.25" x14ac:dyDescent="0.25">
      <c r="A367" s="274">
        <v>304100</v>
      </c>
      <c r="B367" s="274" t="s">
        <v>767</v>
      </c>
      <c r="C367" s="274" t="s">
        <v>433</v>
      </c>
      <c r="D367" s="274" t="s">
        <v>739</v>
      </c>
      <c r="E367" s="274" t="s">
        <v>204</v>
      </c>
    </row>
    <row r="368" spans="1:5" ht="26.25" x14ac:dyDescent="0.25">
      <c r="A368" s="274">
        <v>341235</v>
      </c>
      <c r="B368" s="274" t="s">
        <v>768</v>
      </c>
      <c r="C368" s="274" t="s">
        <v>433</v>
      </c>
      <c r="D368" s="274" t="s">
        <v>739</v>
      </c>
      <c r="E368" s="274" t="s">
        <v>204</v>
      </c>
    </row>
    <row r="369" spans="1:5" ht="26.25" x14ac:dyDescent="0.25">
      <c r="A369" s="274">
        <v>304101</v>
      </c>
      <c r="B369" s="274" t="s">
        <v>769</v>
      </c>
      <c r="C369" s="274" t="s">
        <v>433</v>
      </c>
      <c r="D369" s="274" t="s">
        <v>724</v>
      </c>
      <c r="E369" s="274" t="s">
        <v>204</v>
      </c>
    </row>
    <row r="370" spans="1:5" ht="26.25" x14ac:dyDescent="0.25">
      <c r="A370" s="274">
        <v>600368</v>
      </c>
      <c r="B370" s="274" t="s">
        <v>770</v>
      </c>
      <c r="C370" s="274" t="s">
        <v>433</v>
      </c>
      <c r="D370" s="274" t="s">
        <v>611</v>
      </c>
      <c r="E370" s="274" t="s">
        <v>204</v>
      </c>
    </row>
    <row r="371" spans="1:5" ht="26.25" x14ac:dyDescent="0.25">
      <c r="A371" s="274">
        <v>304102</v>
      </c>
      <c r="B371" s="274" t="s">
        <v>610</v>
      </c>
      <c r="C371" s="274" t="s">
        <v>433</v>
      </c>
      <c r="D371" s="274" t="s">
        <v>611</v>
      </c>
      <c r="E371" s="274" t="s">
        <v>204</v>
      </c>
    </row>
    <row r="372" spans="1:5" ht="26.25" x14ac:dyDescent="0.25">
      <c r="A372" s="274">
        <v>341231</v>
      </c>
      <c r="B372" s="274" t="s">
        <v>771</v>
      </c>
      <c r="C372" s="274" t="s">
        <v>433</v>
      </c>
      <c r="D372" s="274" t="s">
        <v>611</v>
      </c>
      <c r="E372" s="274" t="s">
        <v>204</v>
      </c>
    </row>
    <row r="373" spans="1:5" ht="26.25" x14ac:dyDescent="0.25">
      <c r="A373" s="274">
        <v>304093</v>
      </c>
      <c r="B373" s="274" t="s">
        <v>772</v>
      </c>
      <c r="C373" s="274" t="s">
        <v>433</v>
      </c>
      <c r="D373" s="274" t="s">
        <v>739</v>
      </c>
      <c r="E373" s="274" t="s">
        <v>204</v>
      </c>
    </row>
    <row r="374" spans="1:5" ht="26.25" x14ac:dyDescent="0.25">
      <c r="A374" s="274">
        <v>500923</v>
      </c>
      <c r="B374" s="274" t="s">
        <v>330</v>
      </c>
      <c r="C374" s="274" t="s">
        <v>433</v>
      </c>
      <c r="D374" s="274" t="s">
        <v>697</v>
      </c>
      <c r="E374" s="274" t="s">
        <v>204</v>
      </c>
    </row>
    <row r="375" spans="1:5" ht="26.25" x14ac:dyDescent="0.25">
      <c r="A375" s="274">
        <v>315315</v>
      </c>
      <c r="B375" s="274" t="s">
        <v>773</v>
      </c>
      <c r="C375" s="274" t="s">
        <v>433</v>
      </c>
      <c r="D375" s="274" t="s">
        <v>720</v>
      </c>
      <c r="E375" s="274" t="s">
        <v>204</v>
      </c>
    </row>
    <row r="376" spans="1:5" ht="26.25" x14ac:dyDescent="0.25">
      <c r="A376" s="274">
        <v>500526</v>
      </c>
      <c r="B376" s="274" t="s">
        <v>774</v>
      </c>
      <c r="C376" s="274" t="s">
        <v>433</v>
      </c>
      <c r="D376" s="274" t="s">
        <v>682</v>
      </c>
      <c r="E376" s="274" t="s">
        <v>204</v>
      </c>
    </row>
    <row r="377" spans="1:5" ht="26.25" x14ac:dyDescent="0.25">
      <c r="A377" s="274">
        <v>500527</v>
      </c>
      <c r="B377" s="274" t="s">
        <v>331</v>
      </c>
      <c r="C377" s="274" t="s">
        <v>433</v>
      </c>
      <c r="D377" s="274" t="s">
        <v>678</v>
      </c>
      <c r="E377" s="274" t="s">
        <v>204</v>
      </c>
    </row>
    <row r="378" spans="1:5" ht="26.25" x14ac:dyDescent="0.25">
      <c r="A378" s="274">
        <v>500528</v>
      </c>
      <c r="B378" s="274" t="s">
        <v>332</v>
      </c>
      <c r="C378" s="274" t="s">
        <v>433</v>
      </c>
      <c r="D378" s="274" t="s">
        <v>688</v>
      </c>
      <c r="E378" s="274" t="s">
        <v>204</v>
      </c>
    </row>
    <row r="379" spans="1:5" ht="26.25" x14ac:dyDescent="0.25">
      <c r="A379" s="274">
        <v>600274</v>
      </c>
      <c r="B379" s="274" t="s">
        <v>775</v>
      </c>
      <c r="C379" s="274" t="s">
        <v>433</v>
      </c>
      <c r="D379" s="274" t="s">
        <v>684</v>
      </c>
      <c r="E379" s="274" t="s">
        <v>204</v>
      </c>
    </row>
    <row r="380" spans="1:5" ht="26.25" x14ac:dyDescent="0.25">
      <c r="A380" s="274">
        <v>304103</v>
      </c>
      <c r="B380" s="274" t="s">
        <v>776</v>
      </c>
      <c r="C380" s="274" t="s">
        <v>433</v>
      </c>
      <c r="D380" s="274" t="s">
        <v>720</v>
      </c>
      <c r="E380" s="274" t="s">
        <v>204</v>
      </c>
    </row>
    <row r="381" spans="1:5" ht="26.25" x14ac:dyDescent="0.25">
      <c r="A381" s="274">
        <v>341232</v>
      </c>
      <c r="B381" s="274" t="s">
        <v>777</v>
      </c>
      <c r="C381" s="274" t="s">
        <v>433</v>
      </c>
      <c r="D381" s="274" t="s">
        <v>720</v>
      </c>
      <c r="E381" s="274" t="s">
        <v>204</v>
      </c>
    </row>
    <row r="382" spans="1:5" ht="26.25" x14ac:dyDescent="0.25">
      <c r="A382" s="274">
        <v>304029</v>
      </c>
      <c r="B382" s="274" t="s">
        <v>778</v>
      </c>
      <c r="C382" s="274" t="s">
        <v>635</v>
      </c>
      <c r="D382" s="274" t="s">
        <v>779</v>
      </c>
      <c r="E382" s="274" t="s">
        <v>826</v>
      </c>
    </row>
    <row r="383" spans="1:5" ht="26.25" x14ac:dyDescent="0.25">
      <c r="A383" s="274">
        <v>500402</v>
      </c>
      <c r="B383" s="274" t="s">
        <v>780</v>
      </c>
      <c r="C383" s="274" t="s">
        <v>635</v>
      </c>
      <c r="D383" s="274" t="s">
        <v>779</v>
      </c>
      <c r="E383" s="274" t="s">
        <v>826</v>
      </c>
    </row>
    <row r="384" spans="1:5" ht="26.25" x14ac:dyDescent="0.25">
      <c r="A384" s="274">
        <v>304045</v>
      </c>
      <c r="B384" s="274" t="s">
        <v>781</v>
      </c>
      <c r="C384" s="274" t="s">
        <v>635</v>
      </c>
      <c r="D384" s="274" t="s">
        <v>779</v>
      </c>
      <c r="E384" s="274" t="s">
        <v>826</v>
      </c>
    </row>
    <row r="385" spans="1:5" ht="26.25" x14ac:dyDescent="0.25">
      <c r="A385" s="274">
        <v>304044</v>
      </c>
      <c r="B385" s="274" t="s">
        <v>782</v>
      </c>
      <c r="C385" s="274" t="s">
        <v>635</v>
      </c>
      <c r="D385" s="274" t="s">
        <v>779</v>
      </c>
      <c r="E385" s="274" t="s">
        <v>826</v>
      </c>
    </row>
    <row r="386" spans="1:5" ht="26.25" x14ac:dyDescent="0.25">
      <c r="A386" s="274">
        <v>500401</v>
      </c>
      <c r="B386" s="274" t="s">
        <v>333</v>
      </c>
      <c r="C386" s="274" t="s">
        <v>635</v>
      </c>
      <c r="D386" s="274" t="s">
        <v>779</v>
      </c>
      <c r="E386" s="274" t="s">
        <v>826</v>
      </c>
    </row>
    <row r="387" spans="1:5" ht="26.25" x14ac:dyDescent="0.25">
      <c r="A387" s="274">
        <v>323202</v>
      </c>
      <c r="B387" s="274" t="s">
        <v>783</v>
      </c>
      <c r="C387" s="274" t="s">
        <v>635</v>
      </c>
      <c r="D387" s="274" t="s">
        <v>779</v>
      </c>
      <c r="E387" s="274" t="s">
        <v>826</v>
      </c>
    </row>
    <row r="388" spans="1:5" ht="26.25" x14ac:dyDescent="0.25">
      <c r="A388" s="274">
        <v>304047</v>
      </c>
      <c r="B388" s="274" t="s">
        <v>784</v>
      </c>
      <c r="C388" s="274" t="s">
        <v>635</v>
      </c>
      <c r="D388" s="274" t="s">
        <v>779</v>
      </c>
      <c r="E388" s="274" t="s">
        <v>826</v>
      </c>
    </row>
    <row r="389" spans="1:5" ht="26.25" x14ac:dyDescent="0.25">
      <c r="A389" s="274">
        <v>304049</v>
      </c>
      <c r="B389" s="274" t="s">
        <v>760</v>
      </c>
      <c r="C389" s="274" t="s">
        <v>635</v>
      </c>
      <c r="D389" s="274" t="s">
        <v>779</v>
      </c>
      <c r="E389" s="274" t="s">
        <v>826</v>
      </c>
    </row>
    <row r="390" spans="1:5" ht="26.25" x14ac:dyDescent="0.25">
      <c r="A390" s="274">
        <v>500403</v>
      </c>
      <c r="B390" s="274" t="s">
        <v>785</v>
      </c>
      <c r="C390" s="274" t="s">
        <v>635</v>
      </c>
      <c r="D390" s="274" t="s">
        <v>779</v>
      </c>
      <c r="E390" s="274" t="s">
        <v>826</v>
      </c>
    </row>
    <row r="391" spans="1:5" ht="26.25" x14ac:dyDescent="0.25">
      <c r="A391" s="274">
        <v>304052</v>
      </c>
      <c r="B391" s="274" t="s">
        <v>786</v>
      </c>
      <c r="C391" s="274" t="s">
        <v>635</v>
      </c>
      <c r="D391" s="274" t="s">
        <v>779</v>
      </c>
      <c r="E391" s="274" t="s">
        <v>826</v>
      </c>
    </row>
    <row r="392" spans="1:5" ht="26.25" x14ac:dyDescent="0.25">
      <c r="A392" s="274">
        <v>304057</v>
      </c>
      <c r="B392" s="274" t="s">
        <v>787</v>
      </c>
      <c r="C392" s="274" t="s">
        <v>635</v>
      </c>
      <c r="D392" s="274" t="s">
        <v>779</v>
      </c>
      <c r="E392" s="274" t="s">
        <v>826</v>
      </c>
    </row>
    <row r="393" spans="1:5" ht="26.25" x14ac:dyDescent="0.25">
      <c r="A393" s="274">
        <v>304164</v>
      </c>
      <c r="B393" s="274" t="s">
        <v>788</v>
      </c>
      <c r="C393" s="274" t="s">
        <v>635</v>
      </c>
      <c r="D393" s="274" t="s">
        <v>789</v>
      </c>
      <c r="E393" s="274" t="s">
        <v>207</v>
      </c>
    </row>
    <row r="394" spans="1:5" ht="26.25" x14ac:dyDescent="0.25">
      <c r="A394" s="274">
        <v>500699</v>
      </c>
      <c r="B394" s="274" t="s">
        <v>334</v>
      </c>
      <c r="C394" s="274" t="s">
        <v>635</v>
      </c>
      <c r="D394" s="274" t="s">
        <v>789</v>
      </c>
      <c r="E394" s="274" t="s">
        <v>207</v>
      </c>
    </row>
    <row r="395" spans="1:5" ht="26.25" x14ac:dyDescent="0.25">
      <c r="A395" s="274">
        <v>304170</v>
      </c>
      <c r="B395" s="274" t="s">
        <v>790</v>
      </c>
      <c r="C395" s="274" t="s">
        <v>635</v>
      </c>
      <c r="D395" s="274" t="s">
        <v>789</v>
      </c>
      <c r="E395" s="274" t="s">
        <v>207</v>
      </c>
    </row>
    <row r="396" spans="1:5" ht="26.25" x14ac:dyDescent="0.25">
      <c r="A396" s="274">
        <v>315701</v>
      </c>
      <c r="B396" s="274" t="s">
        <v>791</v>
      </c>
      <c r="C396" s="274" t="s">
        <v>635</v>
      </c>
      <c r="D396" s="274" t="s">
        <v>789</v>
      </c>
      <c r="E396" s="274" t="s">
        <v>207</v>
      </c>
    </row>
    <row r="397" spans="1:5" ht="26.25" x14ac:dyDescent="0.25">
      <c r="A397" s="274">
        <v>304161</v>
      </c>
      <c r="B397" s="274" t="s">
        <v>792</v>
      </c>
      <c r="C397" s="274" t="s">
        <v>635</v>
      </c>
      <c r="D397" s="274" t="s">
        <v>789</v>
      </c>
      <c r="E397" s="274" t="s">
        <v>207</v>
      </c>
    </row>
    <row r="398" spans="1:5" ht="26.25" x14ac:dyDescent="0.25">
      <c r="A398" s="274">
        <v>304163</v>
      </c>
      <c r="B398" s="274" t="s">
        <v>793</v>
      </c>
      <c r="C398" s="274" t="s">
        <v>635</v>
      </c>
      <c r="D398" s="274" t="s">
        <v>789</v>
      </c>
      <c r="E398" s="274" t="s">
        <v>207</v>
      </c>
    </row>
    <row r="399" spans="1:5" ht="26.25" x14ac:dyDescent="0.25">
      <c r="A399" s="274">
        <v>500700</v>
      </c>
      <c r="B399" s="274" t="s">
        <v>335</v>
      </c>
      <c r="C399" s="274" t="s">
        <v>635</v>
      </c>
      <c r="D399" s="274" t="s">
        <v>789</v>
      </c>
      <c r="E399" s="274" t="s">
        <v>207</v>
      </c>
    </row>
    <row r="400" spans="1:5" ht="26.25" x14ac:dyDescent="0.25">
      <c r="A400" s="274">
        <v>500701</v>
      </c>
      <c r="B400" s="274" t="s">
        <v>336</v>
      </c>
      <c r="C400" s="274" t="s">
        <v>635</v>
      </c>
      <c r="D400" s="274" t="s">
        <v>789</v>
      </c>
      <c r="E400" s="274" t="s">
        <v>207</v>
      </c>
    </row>
    <row r="401" spans="1:5" ht="26.25" x14ac:dyDescent="0.25">
      <c r="A401" s="274">
        <v>304166</v>
      </c>
      <c r="B401" s="274" t="s">
        <v>794</v>
      </c>
      <c r="C401" s="274" t="s">
        <v>635</v>
      </c>
      <c r="D401" s="274" t="s">
        <v>789</v>
      </c>
      <c r="E401" s="274" t="s">
        <v>207</v>
      </c>
    </row>
    <row r="402" spans="1:5" ht="26.25" x14ac:dyDescent="0.25">
      <c r="A402" s="274">
        <v>304167</v>
      </c>
      <c r="B402" s="274" t="s">
        <v>795</v>
      </c>
      <c r="C402" s="274" t="s">
        <v>635</v>
      </c>
      <c r="D402" s="274" t="s">
        <v>789</v>
      </c>
      <c r="E402" s="274" t="s">
        <v>207</v>
      </c>
    </row>
    <row r="403" spans="1:5" ht="26.25" x14ac:dyDescent="0.25">
      <c r="A403" s="274">
        <v>304168</v>
      </c>
      <c r="B403" s="274" t="s">
        <v>796</v>
      </c>
      <c r="C403" s="274" t="s">
        <v>635</v>
      </c>
      <c r="D403" s="274" t="s">
        <v>789</v>
      </c>
      <c r="E403" s="274" t="s">
        <v>207</v>
      </c>
    </row>
    <row r="404" spans="1:5" ht="26.25" x14ac:dyDescent="0.25">
      <c r="A404" s="274">
        <v>304169</v>
      </c>
      <c r="B404" s="274" t="s">
        <v>797</v>
      </c>
      <c r="C404" s="274" t="s">
        <v>635</v>
      </c>
      <c r="D404" s="274" t="s">
        <v>789</v>
      </c>
      <c r="E404" s="274" t="s">
        <v>207</v>
      </c>
    </row>
    <row r="405" spans="1:5" ht="26.25" x14ac:dyDescent="0.25">
      <c r="A405" s="274">
        <v>304165</v>
      </c>
      <c r="B405" s="274" t="s">
        <v>798</v>
      </c>
      <c r="C405" s="274" t="s">
        <v>635</v>
      </c>
      <c r="D405" s="274" t="s">
        <v>789</v>
      </c>
      <c r="E405" s="274" t="s">
        <v>207</v>
      </c>
    </row>
    <row r="406" spans="1:5" ht="26.25" x14ac:dyDescent="0.25">
      <c r="A406" s="274">
        <v>304162</v>
      </c>
      <c r="B406" s="274" t="s">
        <v>799</v>
      </c>
      <c r="C406" s="274" t="s">
        <v>635</v>
      </c>
      <c r="D406" s="274" t="s">
        <v>789</v>
      </c>
      <c r="E406" s="274" t="s">
        <v>207</v>
      </c>
    </row>
    <row r="407" spans="1:5" ht="26.25" x14ac:dyDescent="0.25">
      <c r="A407" s="274">
        <v>304026</v>
      </c>
      <c r="B407" s="274" t="s">
        <v>800</v>
      </c>
      <c r="C407" s="274" t="s">
        <v>635</v>
      </c>
      <c r="D407" s="274" t="s">
        <v>801</v>
      </c>
      <c r="E407" s="274" t="s">
        <v>198</v>
      </c>
    </row>
    <row r="408" spans="1:5" ht="26.25" x14ac:dyDescent="0.25">
      <c r="A408" s="274">
        <v>304027</v>
      </c>
      <c r="B408" s="274" t="s">
        <v>802</v>
      </c>
      <c r="C408" s="274" t="s">
        <v>635</v>
      </c>
      <c r="D408" s="274" t="s">
        <v>801</v>
      </c>
      <c r="E408" s="274" t="s">
        <v>198</v>
      </c>
    </row>
    <row r="409" spans="1:5" ht="26.25" x14ac:dyDescent="0.25">
      <c r="A409" s="274">
        <v>304054</v>
      </c>
      <c r="B409" s="274" t="s">
        <v>803</v>
      </c>
      <c r="C409" s="274" t="s">
        <v>635</v>
      </c>
      <c r="D409" s="274" t="s">
        <v>801</v>
      </c>
      <c r="E409" s="274" t="s">
        <v>198</v>
      </c>
    </row>
    <row r="410" spans="1:5" ht="26.25" x14ac:dyDescent="0.25">
      <c r="A410" s="274">
        <v>304041</v>
      </c>
      <c r="B410" s="274" t="s">
        <v>804</v>
      </c>
      <c r="C410" s="274" t="s">
        <v>635</v>
      </c>
      <c r="D410" s="274" t="s">
        <v>801</v>
      </c>
      <c r="E410" s="274" t="s">
        <v>198</v>
      </c>
    </row>
    <row r="411" spans="1:5" ht="26.25" x14ac:dyDescent="0.25">
      <c r="A411" s="274">
        <v>500750</v>
      </c>
      <c r="B411" s="274" t="s">
        <v>337</v>
      </c>
      <c r="C411" s="274" t="s">
        <v>635</v>
      </c>
      <c r="D411" s="274" t="s">
        <v>801</v>
      </c>
      <c r="E411" s="274" t="s">
        <v>198</v>
      </c>
    </row>
    <row r="412" spans="1:5" ht="26.25" x14ac:dyDescent="0.25">
      <c r="A412" s="274">
        <v>323303</v>
      </c>
      <c r="B412" s="274" t="s">
        <v>338</v>
      </c>
      <c r="C412" s="274" t="s">
        <v>635</v>
      </c>
      <c r="D412" s="274" t="s">
        <v>801</v>
      </c>
      <c r="E412" s="274" t="s">
        <v>198</v>
      </c>
    </row>
    <row r="413" spans="1:5" ht="26.25" x14ac:dyDescent="0.25">
      <c r="A413" s="274">
        <v>500753</v>
      </c>
      <c r="B413" s="274" t="s">
        <v>338</v>
      </c>
      <c r="C413" s="274" t="s">
        <v>635</v>
      </c>
      <c r="D413" s="274" t="s">
        <v>801</v>
      </c>
      <c r="E413" s="274" t="s">
        <v>198</v>
      </c>
    </row>
    <row r="414" spans="1:5" ht="26.25" x14ac:dyDescent="0.25">
      <c r="A414" s="274">
        <v>323301</v>
      </c>
      <c r="B414" s="274" t="s">
        <v>805</v>
      </c>
      <c r="C414" s="274" t="s">
        <v>635</v>
      </c>
      <c r="D414" s="274" t="s">
        <v>801</v>
      </c>
      <c r="E414" s="274" t="s">
        <v>198</v>
      </c>
    </row>
    <row r="415" spans="1:5" ht="26.25" x14ac:dyDescent="0.25">
      <c r="A415" s="274">
        <v>600097</v>
      </c>
      <c r="B415" s="274" t="s">
        <v>806</v>
      </c>
      <c r="C415" s="274" t="s">
        <v>635</v>
      </c>
      <c r="D415" s="274" t="s">
        <v>801</v>
      </c>
      <c r="E415" s="274" t="s">
        <v>198</v>
      </c>
    </row>
    <row r="416" spans="1:5" ht="26.25" x14ac:dyDescent="0.25">
      <c r="A416" s="274">
        <v>900680</v>
      </c>
      <c r="B416" s="274" t="s">
        <v>806</v>
      </c>
      <c r="C416" s="274" t="s">
        <v>635</v>
      </c>
      <c r="D416" s="274" t="s">
        <v>801</v>
      </c>
      <c r="E416" s="274" t="s">
        <v>198</v>
      </c>
    </row>
    <row r="417" spans="1:5" ht="26.25" x14ac:dyDescent="0.25">
      <c r="A417" s="274">
        <v>500752</v>
      </c>
      <c r="B417" s="274" t="s">
        <v>339</v>
      </c>
      <c r="C417" s="274" t="s">
        <v>635</v>
      </c>
      <c r="D417" s="274" t="s">
        <v>801</v>
      </c>
      <c r="E417" s="274" t="s">
        <v>198</v>
      </c>
    </row>
    <row r="418" spans="1:5" ht="26.25" x14ac:dyDescent="0.25">
      <c r="A418" s="274">
        <v>304050</v>
      </c>
      <c r="B418" s="274" t="s">
        <v>807</v>
      </c>
      <c r="C418" s="274" t="s">
        <v>635</v>
      </c>
      <c r="D418" s="274" t="s">
        <v>801</v>
      </c>
      <c r="E418" s="274" t="s">
        <v>198</v>
      </c>
    </row>
    <row r="419" spans="1:5" ht="26.25" x14ac:dyDescent="0.25">
      <c r="A419" s="274">
        <v>304053</v>
      </c>
      <c r="B419" s="274" t="s">
        <v>808</v>
      </c>
      <c r="C419" s="274" t="s">
        <v>635</v>
      </c>
      <c r="D419" s="274" t="s">
        <v>801</v>
      </c>
      <c r="E419" s="274" t="s">
        <v>198</v>
      </c>
    </row>
    <row r="420" spans="1:5" ht="26.25" x14ac:dyDescent="0.25">
      <c r="A420" s="274">
        <v>323302</v>
      </c>
      <c r="B420" s="274" t="s">
        <v>809</v>
      </c>
      <c r="C420" s="274" t="s">
        <v>635</v>
      </c>
      <c r="D420" s="274" t="s">
        <v>801</v>
      </c>
      <c r="E420" s="274" t="s">
        <v>198</v>
      </c>
    </row>
    <row r="421" spans="1:5" ht="26.25" x14ac:dyDescent="0.25">
      <c r="A421" s="274">
        <v>304056</v>
      </c>
      <c r="B421" s="274" t="s">
        <v>810</v>
      </c>
      <c r="C421" s="274" t="s">
        <v>635</v>
      </c>
      <c r="D421" s="274" t="s">
        <v>801</v>
      </c>
      <c r="E421" s="274" t="s">
        <v>198</v>
      </c>
    </row>
    <row r="422" spans="1:5" ht="26.25" x14ac:dyDescent="0.25">
      <c r="A422" s="274">
        <v>304171</v>
      </c>
      <c r="B422" s="274" t="s">
        <v>811</v>
      </c>
      <c r="C422" s="274" t="s">
        <v>635</v>
      </c>
      <c r="D422" s="274" t="s">
        <v>801</v>
      </c>
      <c r="E422" s="274" t="s">
        <v>198</v>
      </c>
    </row>
    <row r="423" spans="1:5" x14ac:dyDescent="0.25">
      <c r="A423" s="274">
        <v>500702</v>
      </c>
      <c r="B423" s="274" t="s">
        <v>812</v>
      </c>
      <c r="C423" s="274" t="s">
        <v>345</v>
      </c>
      <c r="D423" s="274" t="s">
        <v>813</v>
      </c>
      <c r="E423" s="274" t="s">
        <v>196</v>
      </c>
    </row>
    <row r="424" spans="1:5" x14ac:dyDescent="0.25">
      <c r="A424" s="274">
        <v>323802</v>
      </c>
      <c r="B424" s="274" t="s">
        <v>814</v>
      </c>
      <c r="C424" s="274" t="s">
        <v>345</v>
      </c>
      <c r="D424" s="274" t="s">
        <v>813</v>
      </c>
      <c r="E424" s="274" t="s">
        <v>196</v>
      </c>
    </row>
    <row r="425" spans="1:5" x14ac:dyDescent="0.25">
      <c r="A425" s="274">
        <v>323803</v>
      </c>
      <c r="B425" s="274" t="s">
        <v>815</v>
      </c>
      <c r="C425" s="274" t="s">
        <v>345</v>
      </c>
      <c r="D425" s="274" t="s">
        <v>813</v>
      </c>
      <c r="E425" s="274" t="s">
        <v>196</v>
      </c>
    </row>
    <row r="426" spans="1:5" x14ac:dyDescent="0.25">
      <c r="A426" s="274">
        <v>500703</v>
      </c>
      <c r="B426" s="274" t="s">
        <v>816</v>
      </c>
      <c r="C426" s="274" t="s">
        <v>345</v>
      </c>
      <c r="D426" s="274" t="s">
        <v>813</v>
      </c>
      <c r="E426" s="274" t="s">
        <v>196</v>
      </c>
    </row>
    <row r="427" spans="1:5" x14ac:dyDescent="0.25">
      <c r="A427" s="274">
        <v>314909</v>
      </c>
      <c r="B427" s="274" t="s">
        <v>817</v>
      </c>
      <c r="C427" s="274" t="s">
        <v>345</v>
      </c>
      <c r="D427" s="274" t="s">
        <v>813</v>
      </c>
      <c r="E427" s="274" t="s">
        <v>196</v>
      </c>
    </row>
    <row r="428" spans="1:5" x14ac:dyDescent="0.25">
      <c r="A428" s="274">
        <v>314906</v>
      </c>
      <c r="B428" s="274" t="s">
        <v>818</v>
      </c>
      <c r="C428" s="274" t="s">
        <v>345</v>
      </c>
      <c r="D428" s="274" t="s">
        <v>813</v>
      </c>
      <c r="E428" s="274" t="s">
        <v>196</v>
      </c>
    </row>
    <row r="429" spans="1:5" x14ac:dyDescent="0.25">
      <c r="A429" s="274">
        <v>500704</v>
      </c>
      <c r="B429" s="274" t="s">
        <v>819</v>
      </c>
      <c r="C429" s="274" t="s">
        <v>345</v>
      </c>
      <c r="D429" s="274" t="s">
        <v>813</v>
      </c>
      <c r="E429" s="274" t="s">
        <v>196</v>
      </c>
    </row>
    <row r="430" spans="1:5" x14ac:dyDescent="0.25">
      <c r="A430" s="274">
        <v>303970</v>
      </c>
      <c r="B430" s="274" t="s">
        <v>820</v>
      </c>
      <c r="C430" s="274" t="s">
        <v>345</v>
      </c>
      <c r="D430" s="274" t="s">
        <v>813</v>
      </c>
      <c r="E430" s="274" t="s">
        <v>196</v>
      </c>
    </row>
    <row r="431" spans="1:5" x14ac:dyDescent="0.25">
      <c r="A431" s="274">
        <v>500705</v>
      </c>
      <c r="B431" s="274" t="s">
        <v>821</v>
      </c>
      <c r="C431" s="274" t="s">
        <v>345</v>
      </c>
      <c r="D431" s="274" t="s">
        <v>813</v>
      </c>
      <c r="E431" s="274" t="s">
        <v>196</v>
      </c>
    </row>
    <row r="432" spans="1:5" x14ac:dyDescent="0.25">
      <c r="A432" s="274">
        <v>323801</v>
      </c>
      <c r="B432" s="274" t="s">
        <v>822</v>
      </c>
      <c r="C432" s="274" t="s">
        <v>345</v>
      </c>
      <c r="D432" s="274" t="s">
        <v>813</v>
      </c>
      <c r="E432" s="274" t="s">
        <v>196</v>
      </c>
    </row>
    <row r="433" spans="1:5" x14ac:dyDescent="0.25">
      <c r="A433" s="274">
        <v>303988</v>
      </c>
      <c r="B433" s="274" t="s">
        <v>823</v>
      </c>
      <c r="C433" s="274" t="s">
        <v>345</v>
      </c>
      <c r="D433" s="274" t="s">
        <v>813</v>
      </c>
      <c r="E433" s="274" t="s">
        <v>196</v>
      </c>
    </row>
  </sheetData>
  <customSheetViews>
    <customSheetView guid="{4A908606-4657-4E94-A24A-D00115F5FBC8}">
      <pageMargins left="0.7" right="0.7" top="0.75" bottom="0.75" header="0.3" footer="0.3"/>
      <pageSetup orientation="portrait" verticalDpi="300" r:id="rId1"/>
    </customSheetView>
  </customSheetViews>
  <mergeCells count="5">
    <mergeCell ref="A1:A3"/>
    <mergeCell ref="B1:B3"/>
    <mergeCell ref="C1:C3"/>
    <mergeCell ref="D1:D3"/>
    <mergeCell ref="E1:E3"/>
  </mergeCells>
  <pageMargins left="0.7" right="0.7" top="0.75" bottom="0.75" header="0.3" footer="0.3"/>
  <pageSetup orientation="portrait" verticalDpi="30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Sheet3"/>
  <dimension ref="A1:O81"/>
  <sheetViews>
    <sheetView showGridLines="0" showRuler="0" view="pageBreakPreview" zoomScale="90" zoomScaleNormal="110" zoomScaleSheetLayoutView="90" workbookViewId="0">
      <selection activeCell="B56" sqref="B56:H56"/>
    </sheetView>
  </sheetViews>
  <sheetFormatPr defaultRowHeight="15" x14ac:dyDescent="0.25"/>
  <cols>
    <col min="1" max="1" width="27" style="177" customWidth="1"/>
    <col min="2" max="2" width="7.140625" style="177" customWidth="1"/>
    <col min="3" max="3" width="16.7109375" style="177" customWidth="1"/>
    <col min="4" max="4" width="27.42578125" style="177" customWidth="1"/>
    <col min="5" max="5" width="15.5703125" style="177" hidden="1" customWidth="1"/>
    <col min="6" max="6" width="13.85546875" style="181" customWidth="1"/>
    <col min="7" max="7" width="9.5703125" style="177" hidden="1" customWidth="1"/>
    <col min="8" max="8" width="9.140625" style="177"/>
    <col min="9" max="9" width="8.42578125" style="177" customWidth="1"/>
    <col min="10" max="10" width="9.140625" style="177" hidden="1" customWidth="1"/>
    <col min="11" max="11" width="7.7109375" style="177" customWidth="1"/>
    <col min="12" max="12" width="0.140625" style="177" hidden="1" customWidth="1"/>
    <col min="13" max="13" width="0.28515625" style="177" hidden="1" customWidth="1"/>
    <col min="14" max="15" width="0.140625" style="177" hidden="1" customWidth="1"/>
    <col min="16" max="16384" width="9.140625" style="177"/>
  </cols>
  <sheetData>
    <row r="1" spans="1:10" ht="15" customHeight="1" x14ac:dyDescent="0.25">
      <c r="A1" s="332" t="s">
        <v>192</v>
      </c>
      <c r="B1" s="332"/>
      <c r="C1" s="332"/>
      <c r="D1" s="332"/>
      <c r="E1" s="332"/>
      <c r="F1" s="332"/>
      <c r="G1" s="332"/>
      <c r="H1" s="332"/>
      <c r="J1" s="177" t="s">
        <v>194</v>
      </c>
    </row>
    <row r="2" spans="1:10" x14ac:dyDescent="0.25">
      <c r="A2" s="332" t="s">
        <v>193</v>
      </c>
      <c r="B2" s="332"/>
      <c r="C2" s="332"/>
      <c r="D2" s="332"/>
      <c r="E2" s="332"/>
      <c r="F2" s="332"/>
      <c r="G2" s="332"/>
      <c r="H2" s="332"/>
      <c r="J2" s="178" t="s">
        <v>202</v>
      </c>
    </row>
    <row r="3" spans="1:10" ht="18.75" customHeight="1" x14ac:dyDescent="0.25">
      <c r="A3" s="333" t="str">
        <f>IF(B16="","",'Input Menu'!A3:G3)</f>
        <v/>
      </c>
      <c r="B3" s="333"/>
      <c r="C3" s="333"/>
      <c r="D3" s="333"/>
      <c r="E3" s="333"/>
      <c r="F3" s="333"/>
      <c r="G3" s="333"/>
      <c r="H3" s="333"/>
      <c r="J3" s="178" t="s">
        <v>201</v>
      </c>
    </row>
    <row r="4" spans="1:10" ht="13.5" customHeight="1" x14ac:dyDescent="0.25">
      <c r="A4" s="179"/>
      <c r="B4" s="180"/>
      <c r="C4" s="180"/>
      <c r="D4" s="180"/>
      <c r="J4" s="177" t="s">
        <v>203</v>
      </c>
    </row>
    <row r="5" spans="1:10" ht="16.5" customHeight="1" x14ac:dyDescent="0.25">
      <c r="A5" s="334" t="s">
        <v>208</v>
      </c>
      <c r="B5" s="334"/>
      <c r="C5" s="334"/>
      <c r="D5" s="334"/>
      <c r="E5" s="334"/>
      <c r="F5" s="334"/>
      <c r="G5" s="334"/>
      <c r="H5" s="334"/>
      <c r="J5" s="177" t="s">
        <v>200</v>
      </c>
    </row>
    <row r="6" spans="1:10" ht="21.75" customHeight="1" x14ac:dyDescent="0.25">
      <c r="A6" s="182" t="s">
        <v>824</v>
      </c>
      <c r="B6" s="325" t="str">
        <f>'Input Menu'!B8:C8</f>
        <v/>
      </c>
      <c r="C6" s="325"/>
      <c r="D6" s="325"/>
      <c r="E6" s="325"/>
      <c r="F6" s="325"/>
      <c r="G6" s="234"/>
      <c r="H6" s="236"/>
      <c r="J6" s="177" t="s">
        <v>205</v>
      </c>
    </row>
    <row r="7" spans="1:10" ht="24" customHeight="1" x14ac:dyDescent="0.25">
      <c r="A7" s="183" t="s">
        <v>261</v>
      </c>
      <c r="B7" s="326" t="str">
        <f>IF(B16="","",'Input Menu'!B7:G7)</f>
        <v/>
      </c>
      <c r="C7" s="326"/>
      <c r="D7" s="326"/>
      <c r="E7" s="326"/>
      <c r="F7" s="326"/>
      <c r="G7" s="235"/>
      <c r="H7" s="237"/>
      <c r="J7" s="177" t="s">
        <v>206</v>
      </c>
    </row>
    <row r="8" spans="1:10" ht="24" customHeight="1" x14ac:dyDescent="0.25">
      <c r="A8" s="179" t="s">
        <v>224</v>
      </c>
      <c r="B8" s="326" t="str">
        <f>IF(B16="","",'Input Menu'!B9:C9)</f>
        <v/>
      </c>
      <c r="C8" s="326"/>
      <c r="D8" s="215"/>
    </row>
    <row r="9" spans="1:10" ht="18.75" customHeight="1" x14ac:dyDescent="0.25">
      <c r="A9" s="331" t="s">
        <v>31</v>
      </c>
      <c r="B9" s="331"/>
      <c r="C9" s="331"/>
      <c r="D9" s="331"/>
      <c r="J9" s="177" t="s">
        <v>195</v>
      </c>
    </row>
    <row r="10" spans="1:10" ht="30" customHeight="1" thickBot="1" x14ac:dyDescent="0.3">
      <c r="A10" s="345" t="s">
        <v>187</v>
      </c>
      <c r="B10" s="345"/>
      <c r="C10" s="345"/>
      <c r="D10" s="345"/>
      <c r="E10" s="345"/>
      <c r="F10" s="345"/>
      <c r="J10" s="177" t="s">
        <v>197</v>
      </c>
    </row>
    <row r="11" spans="1:10" s="178" customFormat="1" ht="27" customHeight="1" thickBot="1" x14ac:dyDescent="0.3">
      <c r="A11" s="147" t="s">
        <v>2</v>
      </c>
      <c r="B11" s="335" t="s">
        <v>13</v>
      </c>
      <c r="C11" s="336"/>
      <c r="D11" s="344" t="s">
        <v>190</v>
      </c>
      <c r="E11" s="344"/>
      <c r="F11" s="344"/>
      <c r="J11" s="177" t="s">
        <v>204</v>
      </c>
    </row>
    <row r="12" spans="1:10" s="178" customFormat="1" ht="6" customHeight="1" x14ac:dyDescent="0.25">
      <c r="A12" s="184"/>
      <c r="B12" s="339"/>
      <c r="C12" s="340"/>
      <c r="D12" s="185"/>
      <c r="E12" s="186"/>
      <c r="F12" s="187"/>
      <c r="J12" s="177" t="s">
        <v>199</v>
      </c>
    </row>
    <row r="13" spans="1:10" ht="27" customHeight="1" x14ac:dyDescent="0.25">
      <c r="A13" s="343" t="s">
        <v>3</v>
      </c>
      <c r="B13" s="337" t="s">
        <v>9</v>
      </c>
      <c r="C13" s="338"/>
      <c r="D13" s="54" t="s">
        <v>267</v>
      </c>
      <c r="E13" s="127"/>
      <c r="F13" s="125" t="s">
        <v>834</v>
      </c>
      <c r="J13" s="177" t="s">
        <v>207</v>
      </c>
    </row>
    <row r="14" spans="1:10" ht="45" hidden="1" x14ac:dyDescent="0.25">
      <c r="A14" s="343"/>
      <c r="B14" s="130" t="s">
        <v>17</v>
      </c>
      <c r="C14" s="130"/>
      <c r="D14" s="33">
        <v>990</v>
      </c>
      <c r="E14" s="127"/>
      <c r="F14" s="124"/>
      <c r="G14" s="177" t="s">
        <v>183</v>
      </c>
    </row>
    <row r="15" spans="1:10" x14ac:dyDescent="0.25">
      <c r="A15" s="343"/>
      <c r="B15" s="329" t="str">
        <f>IF(B6="","",'Input Menu'!B16)</f>
        <v/>
      </c>
      <c r="C15" s="330"/>
      <c r="D15" s="130" t="str">
        <f>IF(B15="","",'Input Menu'!C16)</f>
        <v/>
      </c>
      <c r="E15" s="127" t="s">
        <v>17</v>
      </c>
      <c r="F15" s="126" t="str">
        <f>IF(B15="","",100-(('Input Menu'!E16/'Input Menu'!H16)*100))</f>
        <v/>
      </c>
      <c r="G15" s="177">
        <v>2010</v>
      </c>
      <c r="J15" s="177" t="s">
        <v>198</v>
      </c>
    </row>
    <row r="16" spans="1:10" x14ac:dyDescent="0.25">
      <c r="A16" s="343"/>
      <c r="B16" s="329" t="str">
        <f>'Input Menu'!B17</f>
        <v/>
      </c>
      <c r="C16" s="330"/>
      <c r="D16" s="130" t="str">
        <f>IF(B16="","",'Input Menu'!C17)</f>
        <v/>
      </c>
      <c r="E16" s="127" t="s">
        <v>18</v>
      </c>
      <c r="F16" s="126" t="str">
        <f>IF(B16="","",100-(('Input Menu'!E17/'Input Menu'!H17)*100))</f>
        <v/>
      </c>
      <c r="G16" s="177">
        <v>2011</v>
      </c>
      <c r="J16" s="177" t="s">
        <v>196</v>
      </c>
    </row>
    <row r="17" spans="1:7" x14ac:dyDescent="0.25">
      <c r="A17" s="343"/>
      <c r="B17" s="329" t="str">
        <f>'Input Menu'!B18</f>
        <v/>
      </c>
      <c r="C17" s="330"/>
      <c r="D17" s="130" t="str">
        <f>IF(B17="","",'Input Menu'!C18)</f>
        <v/>
      </c>
      <c r="E17" s="127" t="s">
        <v>19</v>
      </c>
      <c r="F17" s="126" t="str">
        <f>IF(B17="","",100-(('Input Menu'!E18/'Input Menu'!H18)*100))</f>
        <v/>
      </c>
      <c r="G17" s="177">
        <v>2012</v>
      </c>
    </row>
    <row r="18" spans="1:7" ht="15.75" hidden="1" customHeight="1" x14ac:dyDescent="0.25">
      <c r="A18" s="189"/>
      <c r="B18" s="130" t="s">
        <v>191</v>
      </c>
      <c r="C18" s="130"/>
      <c r="D18" s="128" t="e">
        <f>'1Elem. ER, CR1, CSR1, NAT1'!C17</f>
        <v>#VALUE!</v>
      </c>
      <c r="E18" s="190"/>
      <c r="F18" s="126"/>
      <c r="G18" s="177">
        <v>2013</v>
      </c>
    </row>
    <row r="19" spans="1:7" ht="15" customHeight="1" x14ac:dyDescent="0.25">
      <c r="A19" s="343" t="s">
        <v>4</v>
      </c>
      <c r="B19" s="327" t="s">
        <v>11</v>
      </c>
      <c r="C19" s="328"/>
      <c r="D19" s="347" t="s">
        <v>184</v>
      </c>
      <c r="E19" s="347"/>
      <c r="F19" s="347"/>
      <c r="G19" s="177">
        <v>2014</v>
      </c>
    </row>
    <row r="20" spans="1:7" ht="45" hidden="1" x14ac:dyDescent="0.25">
      <c r="A20" s="343"/>
      <c r="B20" s="130" t="s">
        <v>183</v>
      </c>
      <c r="C20" s="130"/>
      <c r="D20" s="62">
        <v>0.02</v>
      </c>
      <c r="E20" s="127"/>
      <c r="F20" s="124"/>
      <c r="G20" s="177">
        <v>2015</v>
      </c>
    </row>
    <row r="21" spans="1:7" x14ac:dyDescent="0.25">
      <c r="A21" s="343"/>
      <c r="B21" s="329" t="str">
        <f>B15</f>
        <v/>
      </c>
      <c r="C21" s="330"/>
      <c r="D21" s="348" t="str">
        <f>IF(B21="","",('Input Menu'!E22/'Input Menu'!G22)*100)</f>
        <v/>
      </c>
      <c r="E21" s="348"/>
      <c r="F21" s="348"/>
      <c r="G21" s="177">
        <v>2016</v>
      </c>
    </row>
    <row r="22" spans="1:7" x14ac:dyDescent="0.25">
      <c r="A22" s="343"/>
      <c r="B22" s="329" t="str">
        <f>B16</f>
        <v/>
      </c>
      <c r="C22" s="330"/>
      <c r="D22" s="348" t="str">
        <f>IF(B22="","",('Input Menu'!E23/'Input Menu'!G23)*100)</f>
        <v/>
      </c>
      <c r="E22" s="348"/>
      <c r="F22" s="348"/>
      <c r="G22" s="177">
        <v>2017</v>
      </c>
    </row>
    <row r="23" spans="1:7" x14ac:dyDescent="0.25">
      <c r="A23" s="343"/>
      <c r="B23" s="329" t="str">
        <f>B17</f>
        <v/>
      </c>
      <c r="C23" s="330"/>
      <c r="D23" s="348" t="str">
        <f>IF(B23="","",('Input Menu'!E24/'Input Menu'!G24)*100)</f>
        <v/>
      </c>
      <c r="E23" s="348"/>
      <c r="F23" s="348"/>
      <c r="G23" s="177">
        <v>2018</v>
      </c>
    </row>
    <row r="24" spans="1:7" ht="48.75" hidden="1" x14ac:dyDescent="0.25">
      <c r="A24" s="343"/>
      <c r="B24" s="121" t="s">
        <v>29</v>
      </c>
      <c r="C24" s="227"/>
      <c r="D24" s="219"/>
      <c r="F24" s="220"/>
      <c r="G24" s="177">
        <v>2019</v>
      </c>
    </row>
    <row r="25" spans="1:7" ht="14.25" customHeight="1" x14ac:dyDescent="0.25">
      <c r="A25" s="343"/>
      <c r="B25" s="327" t="s">
        <v>228</v>
      </c>
      <c r="C25" s="328"/>
      <c r="D25" s="349" t="s">
        <v>262</v>
      </c>
      <c r="E25" s="349"/>
      <c r="F25" s="349"/>
      <c r="G25" s="177">
        <v>2020</v>
      </c>
    </row>
    <row r="26" spans="1:7" ht="45" hidden="1" x14ac:dyDescent="0.25">
      <c r="A26" s="343"/>
      <c r="B26" s="130" t="s">
        <v>183</v>
      </c>
      <c r="C26" s="130"/>
      <c r="D26" s="39">
        <v>65</v>
      </c>
      <c r="E26" s="127"/>
      <c r="F26" s="124"/>
      <c r="G26" s="177">
        <v>2021</v>
      </c>
    </row>
    <row r="27" spans="1:7" x14ac:dyDescent="0.25">
      <c r="A27" s="343"/>
      <c r="B27" s="329" t="str">
        <f>B21</f>
        <v/>
      </c>
      <c r="C27" s="330"/>
      <c r="D27" s="346" t="str">
        <f>IF(B27="","",('Input Menu'!E28/'Input Menu'!G28)*100)</f>
        <v/>
      </c>
      <c r="E27" s="346"/>
      <c r="F27" s="346"/>
      <c r="G27" s="177">
        <v>2022</v>
      </c>
    </row>
    <row r="28" spans="1:7" x14ac:dyDescent="0.25">
      <c r="A28" s="343"/>
      <c r="B28" s="329" t="str">
        <f>B22</f>
        <v/>
      </c>
      <c r="C28" s="330"/>
      <c r="D28" s="346" t="str">
        <f>IF(B28="","",('Input Menu'!E29/'Input Menu'!G29)*100)</f>
        <v/>
      </c>
      <c r="E28" s="346"/>
      <c r="F28" s="346"/>
      <c r="G28" s="177">
        <v>2023</v>
      </c>
    </row>
    <row r="29" spans="1:7" x14ac:dyDescent="0.25">
      <c r="A29" s="343"/>
      <c r="B29" s="329" t="str">
        <f>B23</f>
        <v/>
      </c>
      <c r="C29" s="330"/>
      <c r="D29" s="346" t="str">
        <f>IF(B29="","",('Input Menu'!E30/'Input Menu'!G30)*100)</f>
        <v/>
      </c>
      <c r="E29" s="346"/>
      <c r="F29" s="346"/>
      <c r="G29" s="177">
        <v>2024</v>
      </c>
    </row>
    <row r="30" spans="1:7" ht="48.75" hidden="1" x14ac:dyDescent="0.25">
      <c r="A30" s="343"/>
      <c r="B30" s="121" t="s">
        <v>28</v>
      </c>
      <c r="C30" s="228"/>
      <c r="D30" s="221"/>
      <c r="F30" s="218"/>
      <c r="G30" s="177">
        <v>2025</v>
      </c>
    </row>
    <row r="31" spans="1:7" ht="60" hidden="1" x14ac:dyDescent="0.25">
      <c r="A31" s="343"/>
      <c r="B31" s="32" t="s">
        <v>6</v>
      </c>
      <c r="C31" s="32"/>
      <c r="D31" s="53" t="s">
        <v>185</v>
      </c>
      <c r="F31" s="124"/>
      <c r="G31" s="177">
        <v>2026</v>
      </c>
    </row>
    <row r="32" spans="1:7" ht="45" hidden="1" x14ac:dyDescent="0.25">
      <c r="A32" s="343"/>
      <c r="B32" s="130" t="s">
        <v>183</v>
      </c>
      <c r="C32" s="130"/>
      <c r="D32" s="39">
        <v>58</v>
      </c>
      <c r="F32" s="124"/>
      <c r="G32" s="177">
        <v>2027</v>
      </c>
    </row>
    <row r="33" spans="1:7" hidden="1" x14ac:dyDescent="0.25">
      <c r="A33" s="343"/>
      <c r="B33" s="188" t="str">
        <f>B27</f>
        <v/>
      </c>
      <c r="C33" s="188"/>
      <c r="D33" s="122">
        <v>95</v>
      </c>
      <c r="F33" s="124"/>
      <c r="G33" s="177">
        <v>2028</v>
      </c>
    </row>
    <row r="34" spans="1:7" hidden="1" x14ac:dyDescent="0.25">
      <c r="A34" s="343"/>
      <c r="B34" s="188" t="str">
        <f>B28</f>
        <v/>
      </c>
      <c r="C34" s="188"/>
      <c r="D34" s="122">
        <v>96</v>
      </c>
      <c r="F34" s="124"/>
      <c r="G34" s="177">
        <v>2029</v>
      </c>
    </row>
    <row r="35" spans="1:7" hidden="1" x14ac:dyDescent="0.25">
      <c r="A35" s="343"/>
      <c r="B35" s="188" t="str">
        <f>B29</f>
        <v/>
      </c>
      <c r="C35" s="188"/>
      <c r="D35" s="122">
        <v>83.72</v>
      </c>
      <c r="F35" s="124"/>
      <c r="G35" s="177">
        <v>2030</v>
      </c>
    </row>
    <row r="36" spans="1:7" ht="48.75" hidden="1" x14ac:dyDescent="0.25">
      <c r="A36" s="343"/>
      <c r="B36" s="121" t="s">
        <v>28</v>
      </c>
      <c r="C36" s="121"/>
      <c r="D36" s="122"/>
      <c r="F36" s="124"/>
      <c r="G36" s="177">
        <v>2031</v>
      </c>
    </row>
    <row r="37" spans="1:7" ht="27.75" customHeight="1" x14ac:dyDescent="0.25">
      <c r="A37" s="343" t="s">
        <v>8</v>
      </c>
      <c r="B37" s="327" t="s">
        <v>272</v>
      </c>
      <c r="C37" s="328"/>
      <c r="D37" s="222" t="s">
        <v>186</v>
      </c>
      <c r="E37" s="169" t="s">
        <v>7</v>
      </c>
      <c r="F37" s="150" t="s">
        <v>229</v>
      </c>
      <c r="G37" s="177">
        <v>2032</v>
      </c>
    </row>
    <row r="38" spans="1:7" ht="3.75" hidden="1" customHeight="1" x14ac:dyDescent="0.25">
      <c r="A38" s="343"/>
      <c r="B38" s="130" t="s">
        <v>183</v>
      </c>
      <c r="C38" s="130"/>
      <c r="D38" s="63">
        <v>56</v>
      </c>
      <c r="E38" s="73">
        <v>50</v>
      </c>
      <c r="F38" s="124"/>
      <c r="G38" s="177">
        <v>2033</v>
      </c>
    </row>
    <row r="39" spans="1:7" x14ac:dyDescent="0.25">
      <c r="A39" s="343"/>
      <c r="B39" s="329" t="str">
        <f>B33</f>
        <v/>
      </c>
      <c r="C39" s="330"/>
      <c r="D39" s="122" t="str">
        <f>IF(B39="","",'Input Menu'!C40)</f>
        <v/>
      </c>
      <c r="E39" s="192">
        <v>20</v>
      </c>
      <c r="F39" s="126" t="str">
        <f>IF(B39="","",('Input Menu'!E40/'Input Menu'!G40)*100)</f>
        <v/>
      </c>
      <c r="G39" s="177">
        <v>2034</v>
      </c>
    </row>
    <row r="40" spans="1:7" x14ac:dyDescent="0.25">
      <c r="A40" s="343"/>
      <c r="B40" s="329" t="str">
        <f>B34</f>
        <v/>
      </c>
      <c r="C40" s="330"/>
      <c r="D40" s="270" t="str">
        <f>IF(B40="","",'Input Menu'!C41)</f>
        <v/>
      </c>
      <c r="E40" s="192">
        <v>68</v>
      </c>
      <c r="F40" s="126" t="str">
        <f>IF(B40="","",('Input Menu'!E41/'Input Menu'!G41)*100)</f>
        <v/>
      </c>
      <c r="G40" s="177">
        <v>2035</v>
      </c>
    </row>
    <row r="41" spans="1:7" x14ac:dyDescent="0.25">
      <c r="A41" s="343"/>
      <c r="B41" s="329" t="str">
        <f>B35</f>
        <v/>
      </c>
      <c r="C41" s="330"/>
      <c r="D41" s="270" t="str">
        <f>IF(B41="","",'Input Menu'!C42)</f>
        <v/>
      </c>
      <c r="E41" s="192">
        <v>28</v>
      </c>
      <c r="F41" s="126" t="str">
        <f>IF(B41="","",('Input Menu'!E42/'Input Menu'!G42)*100)</f>
        <v/>
      </c>
      <c r="G41" s="177">
        <v>2036</v>
      </c>
    </row>
    <row r="42" spans="1:7" ht="48.75" hidden="1" x14ac:dyDescent="0.25">
      <c r="A42" s="343"/>
      <c r="B42" s="193" t="s">
        <v>28</v>
      </c>
      <c r="C42" s="193"/>
      <c r="D42" s="194"/>
      <c r="E42" s="194">
        <f>AVERAGE(E39:E41)</f>
        <v>38.666666666666664</v>
      </c>
    </row>
    <row r="43" spans="1:7" hidden="1" x14ac:dyDescent="0.25">
      <c r="A43" s="195"/>
      <c r="B43" s="121"/>
      <c r="C43" s="121"/>
      <c r="D43" s="191"/>
      <c r="E43" s="191"/>
      <c r="F43" s="126"/>
    </row>
    <row r="44" spans="1:7" ht="3.75" customHeight="1" x14ac:dyDescent="0.25">
      <c r="A44" s="196"/>
    </row>
    <row r="45" spans="1:7" hidden="1" x14ac:dyDescent="0.25"/>
    <row r="46" spans="1:7" hidden="1" x14ac:dyDescent="0.25"/>
    <row r="47" spans="1:7" ht="5.25" customHeight="1" x14ac:dyDescent="0.25">
      <c r="A47" s="177" t="s">
        <v>214</v>
      </c>
    </row>
    <row r="48" spans="1:7" x14ac:dyDescent="0.25">
      <c r="A48" s="196" t="s">
        <v>301</v>
      </c>
    </row>
    <row r="49" spans="1:12" ht="72.75" customHeight="1" x14ac:dyDescent="0.25">
      <c r="A49" s="342" t="s">
        <v>300</v>
      </c>
      <c r="B49" s="342"/>
      <c r="C49" s="342"/>
      <c r="D49" s="342"/>
      <c r="E49" s="197"/>
      <c r="H49" s="198"/>
      <c r="I49" s="199"/>
      <c r="L49" s="200"/>
    </row>
    <row r="50" spans="1:12" ht="18.75" customHeight="1" x14ac:dyDescent="0.25">
      <c r="A50" s="201" t="s">
        <v>269</v>
      </c>
      <c r="B50" s="203" t="e">
        <f>'3Elem. ER, CR1, CSR2, NAT1'!H42</f>
        <v>#VALUE!</v>
      </c>
      <c r="C50" s="204" t="e">
        <f>B50*0.6</f>
        <v>#VALUE!</v>
      </c>
      <c r="E50" s="202"/>
      <c r="F50" s="230"/>
      <c r="G50" s="204">
        <f>F50*0.6</f>
        <v>0</v>
      </c>
      <c r="H50" s="232"/>
      <c r="L50" s="205"/>
    </row>
    <row r="51" spans="1:12" ht="18.75" customHeight="1" x14ac:dyDescent="0.25">
      <c r="A51" s="226" t="s">
        <v>270</v>
      </c>
      <c r="B51" s="206" t="e">
        <f>'2Elem. ER, CR1, CSR1, NAT2'!H42</f>
        <v>#VALUE!</v>
      </c>
      <c r="C51" s="204" t="e">
        <f t="shared" ref="C51:C55" si="0">B51*0.6</f>
        <v>#VALUE!</v>
      </c>
      <c r="E51" s="202"/>
      <c r="F51" s="230"/>
      <c r="G51" s="204">
        <f>F51*0.6</f>
        <v>0</v>
      </c>
      <c r="H51" s="232"/>
      <c r="L51" s="205"/>
    </row>
    <row r="52" spans="1:12" ht="18" customHeight="1" x14ac:dyDescent="0.25">
      <c r="A52" s="201" t="s">
        <v>271</v>
      </c>
      <c r="B52" s="206" t="e">
        <f>'1Elem. ER, CR1, CSR1, NAT1'!H42</f>
        <v>#VALUE!</v>
      </c>
      <c r="C52" s="204" t="e">
        <f t="shared" si="0"/>
        <v>#VALUE!</v>
      </c>
      <c r="E52" s="202"/>
      <c r="F52" s="230"/>
      <c r="G52" s="204">
        <f>F52*0.6</f>
        <v>0</v>
      </c>
      <c r="H52" s="232"/>
      <c r="L52" s="205"/>
    </row>
    <row r="53" spans="1:12" ht="18" customHeight="1" x14ac:dyDescent="0.25">
      <c r="A53" s="226" t="s">
        <v>835</v>
      </c>
      <c r="B53" s="206" t="e">
        <f>'9Elem. PR, CR1, CSR1, NAT1'!H42</f>
        <v>#VALUE!</v>
      </c>
      <c r="C53" s="204" t="e">
        <f t="shared" si="0"/>
        <v>#VALUE!</v>
      </c>
      <c r="E53" s="202"/>
      <c r="F53" s="230"/>
      <c r="G53" s="204">
        <f>F53*0.6</f>
        <v>0</v>
      </c>
      <c r="H53" s="232"/>
      <c r="L53" s="205"/>
    </row>
    <row r="54" spans="1:12" ht="18.75" customHeight="1" x14ac:dyDescent="0.25">
      <c r="A54" s="226" t="s">
        <v>836</v>
      </c>
      <c r="B54" s="206" t="e">
        <f>'10Elem. PR, CR1, CSR1, NAT2'!H42</f>
        <v>#VALUE!</v>
      </c>
      <c r="C54" s="204" t="e">
        <f t="shared" si="0"/>
        <v>#VALUE!</v>
      </c>
      <c r="E54" s="202"/>
      <c r="H54" s="232"/>
      <c r="L54" s="205"/>
    </row>
    <row r="55" spans="1:12" ht="18.75" customHeight="1" x14ac:dyDescent="0.25">
      <c r="A55" s="201" t="s">
        <v>837</v>
      </c>
      <c r="B55" s="206" t="e">
        <f>'14Elem. PR, CR2, CSR1, NAT2'!H42</f>
        <v>#VALUE!</v>
      </c>
      <c r="C55" s="204" t="e">
        <f t="shared" si="0"/>
        <v>#VALUE!</v>
      </c>
      <c r="E55" s="202"/>
      <c r="H55" s="232"/>
      <c r="L55" s="205"/>
    </row>
    <row r="56" spans="1:12" ht="100.5" customHeight="1" x14ac:dyDescent="0.25">
      <c r="A56" s="255" t="s">
        <v>827</v>
      </c>
      <c r="B56" s="341"/>
      <c r="C56" s="341"/>
      <c r="D56" s="341"/>
      <c r="E56" s="341"/>
      <c r="F56" s="341"/>
      <c r="G56" s="341"/>
      <c r="H56" s="341"/>
    </row>
    <row r="57" spans="1:12" ht="18" hidden="1" customHeight="1" x14ac:dyDescent="0.25">
      <c r="B57" s="206"/>
      <c r="C57" s="204"/>
      <c r="E57" s="202"/>
      <c r="H57" s="232"/>
    </row>
    <row r="58" spans="1:12" ht="18" hidden="1" customHeight="1" x14ac:dyDescent="0.25">
      <c r="B58" s="206"/>
      <c r="C58" s="204"/>
      <c r="E58" s="202"/>
      <c r="H58" s="232"/>
    </row>
    <row r="59" spans="1:12" ht="18" hidden="1" customHeight="1" x14ac:dyDescent="0.25">
      <c r="B59" s="206"/>
      <c r="C59" s="204"/>
      <c r="E59" s="202"/>
      <c r="H59" s="232"/>
    </row>
    <row r="60" spans="1:12" ht="18" hidden="1" customHeight="1" x14ac:dyDescent="0.25">
      <c r="B60" s="206"/>
      <c r="C60" s="204"/>
      <c r="E60" s="202"/>
      <c r="H60" s="232"/>
    </row>
    <row r="61" spans="1:12" ht="18" hidden="1" customHeight="1" x14ac:dyDescent="0.25">
      <c r="B61" s="206"/>
      <c r="C61" s="204"/>
      <c r="E61" s="202"/>
      <c r="H61" s="232"/>
    </row>
    <row r="62" spans="1:12" ht="18" hidden="1" customHeight="1" x14ac:dyDescent="0.25">
      <c r="E62" s="202"/>
    </row>
    <row r="63" spans="1:12" ht="18" hidden="1" customHeight="1" x14ac:dyDescent="0.25">
      <c r="D63" s="201"/>
      <c r="E63" s="202"/>
    </row>
    <row r="64" spans="1:12" ht="21.75" hidden="1" customHeight="1" x14ac:dyDescent="0.25">
      <c r="E64" s="202"/>
    </row>
    <row r="65" spans="1:15" ht="12" customHeight="1" x14ac:dyDescent="0.25">
      <c r="D65" s="201"/>
      <c r="E65" s="202"/>
    </row>
    <row r="66" spans="1:15" ht="6" hidden="1" customHeight="1" x14ac:dyDescent="0.25">
      <c r="A66" s="207"/>
      <c r="C66" s="204"/>
      <c r="D66" s="201"/>
      <c r="E66" s="202"/>
      <c r="H66" s="206"/>
    </row>
    <row r="67" spans="1:15" ht="18" hidden="1" customHeight="1" x14ac:dyDescent="0.25">
      <c r="C67" s="204"/>
      <c r="D67" s="201"/>
      <c r="E67" s="202"/>
      <c r="H67" s="206"/>
    </row>
    <row r="68" spans="1:15" ht="3" customHeight="1" x14ac:dyDescent="0.25">
      <c r="C68" s="204"/>
      <c r="D68" s="201"/>
      <c r="E68" s="202"/>
      <c r="H68" s="206"/>
    </row>
    <row r="69" spans="1:15" x14ac:dyDescent="0.25">
      <c r="A69" s="205" t="s">
        <v>828</v>
      </c>
    </row>
    <row r="70" spans="1:15" ht="24" customHeight="1" x14ac:dyDescent="0.25">
      <c r="A70" s="240"/>
      <c r="B70" s="324"/>
      <c r="C70" s="324"/>
      <c r="D70" s="208"/>
    </row>
    <row r="71" spans="1:15" ht="14.25" customHeight="1" x14ac:dyDescent="0.25">
      <c r="D71" s="208"/>
    </row>
    <row r="72" spans="1:15" ht="33.75" customHeight="1" x14ac:dyDescent="0.25">
      <c r="A72" s="238" t="s">
        <v>277</v>
      </c>
      <c r="B72" s="325"/>
      <c r="C72" s="325"/>
      <c r="D72" s="325"/>
      <c r="E72" s="233"/>
      <c r="F72" s="233"/>
      <c r="G72" s="233"/>
      <c r="H72" s="233"/>
      <c r="I72" s="233"/>
      <c r="L72" s="177">
        <f>B72</f>
        <v>0</v>
      </c>
      <c r="M72" s="177">
        <f>D72</f>
        <v>0</v>
      </c>
      <c r="O72" s="177">
        <f>B72</f>
        <v>0</v>
      </c>
    </row>
    <row r="73" spans="1:15" ht="6.75" customHeight="1" x14ac:dyDescent="0.25">
      <c r="A73" s="209"/>
      <c r="B73" s="229"/>
      <c r="C73" s="229"/>
      <c r="D73" s="233"/>
      <c r="E73" s="233"/>
      <c r="F73" s="233"/>
      <c r="G73" s="233"/>
      <c r="H73" s="233"/>
      <c r="I73" s="233"/>
    </row>
    <row r="74" spans="1:15" ht="18.75" customHeight="1" x14ac:dyDescent="0.25">
      <c r="A74" s="323" t="s">
        <v>296</v>
      </c>
      <c r="B74" s="323"/>
      <c r="C74" s="323"/>
      <c r="D74" s="323"/>
      <c r="E74" s="323"/>
      <c r="F74" s="323"/>
      <c r="G74" s="233"/>
      <c r="H74" s="233"/>
      <c r="I74" s="233"/>
    </row>
    <row r="75" spans="1:15" ht="5.25" hidden="1" customHeight="1" x14ac:dyDescent="0.25">
      <c r="A75" s="209"/>
      <c r="B75" s="229"/>
      <c r="C75" s="229"/>
      <c r="D75" s="233"/>
      <c r="E75" s="233"/>
      <c r="F75" s="233"/>
      <c r="G75" s="233"/>
      <c r="H75" s="233"/>
      <c r="I75" s="233"/>
    </row>
    <row r="76" spans="1:15" ht="20.25" customHeight="1" x14ac:dyDescent="0.25">
      <c r="A76" s="210" t="s">
        <v>227</v>
      </c>
      <c r="B76" s="211"/>
      <c r="C76" s="211"/>
      <c r="D76" s="212"/>
    </row>
    <row r="77" spans="1:15" ht="10.5" customHeight="1" x14ac:dyDescent="0.25">
      <c r="A77" s="210" t="s">
        <v>223</v>
      </c>
      <c r="B77" s="211"/>
      <c r="C77" s="211"/>
    </row>
    <row r="78" spans="1:15" ht="13.5" customHeight="1" x14ac:dyDescent="0.25">
      <c r="A78" s="210" t="s">
        <v>290</v>
      </c>
      <c r="B78" s="211"/>
      <c r="C78" s="211"/>
      <c r="D78" s="213"/>
      <c r="E78" s="213"/>
      <c r="F78" s="231"/>
      <c r="G78" s="213"/>
      <c r="H78" s="213"/>
      <c r="I78" s="214"/>
      <c r="J78" s="214"/>
      <c r="K78" s="214"/>
    </row>
    <row r="79" spans="1:15" x14ac:dyDescent="0.25">
      <c r="A79" s="177" t="s">
        <v>289</v>
      </c>
    </row>
    <row r="80" spans="1:15" ht="11.25" customHeight="1" x14ac:dyDescent="0.25"/>
    <row r="81" ht="12" customHeight="1" x14ac:dyDescent="0.25"/>
  </sheetData>
  <sheetProtection password="E89B" sheet="1" objects="1" scenarios="1"/>
  <protectedRanges>
    <protectedRange sqref="B70" name="Range1"/>
    <protectedRange sqref="B72" name="Range2"/>
    <protectedRange sqref="B56:H56" name="Range3"/>
  </protectedRanges>
  <sortState ref="J1:J61">
    <sortCondition ref="J1"/>
  </sortState>
  <customSheetViews>
    <customSheetView guid="{B5F02B4C-8432-477C-902D-F5F59352B554}" showPageBreaks="1" showGridLines="0" printArea="1" hiddenRows="1" hiddenColumns="1" view="pageBreakPreview">
      <pane ySplit="10" topLeftCell="A36" activePane="bottomLeft" state="frozen"/>
      <selection pane="bottomLeft" sqref="A1:E1"/>
      <pageMargins left="0.45" right="0.45" top="0.75" bottom="0.75" header="0.3" footer="0.3"/>
      <pageSetup paperSize="5" orientation="portrait" r:id="rId1"/>
    </customSheetView>
    <customSheetView guid="{4A908606-4657-4E94-A24A-D00115F5FBC8}" showPageBreaks="1" showGridLines="0" printArea="1" hiddenRows="1" hiddenColumns="1" view="pageBreakPreview" showRuler="0">
      <selection sqref="A1:H1"/>
      <pageMargins left="0.51249999999999996" right="0.45" top="0.65" bottom="1" header="0.36" footer="0.55000000000000004"/>
      <pageSetup paperSize="5" scale="95" orientation="portrait" errors="blank" r:id="rId2"/>
    </customSheetView>
  </customSheetViews>
  <mergeCells count="44">
    <mergeCell ref="A13:A17"/>
    <mergeCell ref="D11:F11"/>
    <mergeCell ref="A10:F10"/>
    <mergeCell ref="D27:F27"/>
    <mergeCell ref="D28:F28"/>
    <mergeCell ref="A19:A36"/>
    <mergeCell ref="D29:F29"/>
    <mergeCell ref="D19:F19"/>
    <mergeCell ref="D21:F21"/>
    <mergeCell ref="D22:F22"/>
    <mergeCell ref="D23:F23"/>
    <mergeCell ref="D25:F25"/>
    <mergeCell ref="A1:H1"/>
    <mergeCell ref="A2:H2"/>
    <mergeCell ref="A3:H3"/>
    <mergeCell ref="A5:H5"/>
    <mergeCell ref="B72:D72"/>
    <mergeCell ref="B21:C21"/>
    <mergeCell ref="B22:C22"/>
    <mergeCell ref="B8:C8"/>
    <mergeCell ref="B11:C11"/>
    <mergeCell ref="B13:C13"/>
    <mergeCell ref="B15:C15"/>
    <mergeCell ref="B16:C16"/>
    <mergeCell ref="B12:C12"/>
    <mergeCell ref="B56:H56"/>
    <mergeCell ref="A49:D49"/>
    <mergeCell ref="A37:A42"/>
    <mergeCell ref="A74:F74"/>
    <mergeCell ref="B70:C70"/>
    <mergeCell ref="B6:F6"/>
    <mergeCell ref="B7:F7"/>
    <mergeCell ref="B37:C37"/>
    <mergeCell ref="B39:C39"/>
    <mergeCell ref="B40:C40"/>
    <mergeCell ref="B41:C41"/>
    <mergeCell ref="B23:C23"/>
    <mergeCell ref="B25:C25"/>
    <mergeCell ref="B27:C27"/>
    <mergeCell ref="B28:C28"/>
    <mergeCell ref="B29:C29"/>
    <mergeCell ref="B17:C17"/>
    <mergeCell ref="B19:C19"/>
    <mergeCell ref="A9:D9"/>
  </mergeCells>
  <conditionalFormatting sqref="D39:E41">
    <cfRule type="containsBlanks" dxfId="158" priority="13">
      <formula>LEN(TRIM(D39))=0</formula>
    </cfRule>
  </conditionalFormatting>
  <conditionalFormatting sqref="D39:D41">
    <cfRule type="cellIs" dxfId="157" priority="3" operator="equal">
      <formula>0</formula>
    </cfRule>
  </conditionalFormatting>
  <conditionalFormatting sqref="C50:C55">
    <cfRule type="cellIs" dxfId="156" priority="2" operator="greaterThanOrEqual">
      <formula>1.5</formula>
    </cfRule>
    <cfRule type="cellIs" dxfId="155" priority="1" operator="lessThan">
      <formula>1.5</formula>
    </cfRule>
  </conditionalFormatting>
  <dataValidations xWindow="629" yWindow="281" count="5">
    <dataValidation type="list" allowBlank="1" showInputMessage="1" showErrorMessage="1" errorTitle="aye" error="Select Data from the list" sqref="B20:C20 B14:C14">
      <formula1>$G$14:$G$26</formula1>
    </dataValidation>
    <dataValidation allowBlank="1" showInputMessage="1" showErrorMessage="1" errorTitle="aye" error="Select Data from the list" sqref="C18 B15:B18 B21:B41 C24 C26 C30:C36 C38"/>
    <dataValidation type="decimal" allowBlank="1" showInputMessage="1" showErrorMessage="1" sqref="E39:E41">
      <formula1>0</formula1>
      <formula2>100</formula2>
    </dataValidation>
    <dataValidation type="list" allowBlank="1" showInputMessage="1" showErrorMessage="1" sqref="B70:C70">
      <formula1>"Option1,Option2,Option3,Option4,Option5,Option6"</formula1>
    </dataValidation>
    <dataValidation type="list" allowBlank="1" showInputMessage="1" showErrorMessage="1" sqref="B72:D72">
      <formula1>"School Self- Assessment, Division Assessment Validation, Regional Assessment Validation, National Validation, Division TA, Regional TA, No Report"</formula1>
    </dataValidation>
  </dataValidations>
  <hyperlinks>
    <hyperlink ref="A52" location="'1Elem. ER, CR1, CSR1, NAT1'!A1" display="Option1: ER, CR1, CSR1, NAT1"/>
    <hyperlink ref="A55" location="'14Elem. PR, CR2, CSR1, NAT2'!Print_Area" display="Option6: PR, DR, RR, PrR"/>
    <hyperlink ref="A50" location="'3Elem. ER, CR1, CSR2, NAT1'!A1" display="Option1: ER, DR, RR, NAT1"/>
    <hyperlink ref="A51" location="'2Elem. ER, CR1, CSR1, NAT2'!A1" display="Option2: ER, CR1, CSR1, NAT2"/>
    <hyperlink ref="A53" location="'9Elem. PR, CR1, CSR1, NAT1'!A1" display="Option9: PR, CR1, CSR1, NAT1"/>
    <hyperlink ref="A54" location="'10Elem. PR, CR1, CSR1, NAT2'!A1" display="Option10: PR, CR1, CSR1, NAT2"/>
  </hyperlinks>
  <pageMargins left="0.51249999999999996" right="0.45" top="0.65" bottom="1" header="0.36" footer="0.55000000000000004"/>
  <pageSetup paperSize="5" scale="93" orientation="portrait" errors="blank"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11"/>
  <sheetViews>
    <sheetView showGridLines="0" view="pageBreakPreview" zoomScaleNormal="100" zoomScaleSheetLayoutView="100" workbookViewId="0">
      <pane ySplit="9" topLeftCell="A34" activePane="bottomLeft" state="frozen"/>
      <selection pane="bottomLeft" sqref="A1:H1"/>
    </sheetView>
  </sheetViews>
  <sheetFormatPr defaultRowHeight="15" x14ac:dyDescent="0.25"/>
  <cols>
    <col min="1" max="1" width="12.7109375" style="3" customWidth="1"/>
    <col min="2" max="2" width="17.28515625" style="76" customWidth="1"/>
    <col min="3" max="3" width="9.140625" style="36" customWidth="1"/>
    <col min="4" max="4" width="10.5703125" style="76" customWidth="1"/>
    <col min="5" max="5" width="24.42578125" style="5" customWidth="1"/>
    <col min="6" max="6" width="9.85546875" style="5" customWidth="1"/>
    <col min="7" max="7" width="4.85546875" style="4" hidden="1" customWidth="1"/>
    <col min="8" max="8" width="10.5703125" style="4" customWidth="1"/>
    <col min="9" max="9" width="8.85546875" hidden="1" customWidth="1"/>
    <col min="10" max="10" width="4.28515625" hidden="1" customWidth="1"/>
    <col min="11" max="11" width="5.5703125" hidden="1" customWidth="1"/>
    <col min="13" max="13" width="57.140625" customWidth="1"/>
    <col min="14" max="14" width="2.5703125" customWidth="1"/>
    <col min="15" max="15" width="5.140625" customWidth="1"/>
  </cols>
  <sheetData>
    <row r="1" spans="1:11" x14ac:dyDescent="0.25">
      <c r="A1" s="402" t="str">
        <f>'Main Menu'!A1:F1</f>
        <v>Department of Education</v>
      </c>
      <c r="B1" s="402"/>
      <c r="C1" s="402"/>
      <c r="D1" s="402"/>
      <c r="E1" s="402"/>
      <c r="F1" s="402"/>
      <c r="G1" s="402"/>
      <c r="H1" s="402"/>
    </row>
    <row r="2" spans="1:11" x14ac:dyDescent="0.25">
      <c r="A2" s="402" t="str">
        <f>'Main Menu'!A2:F2</f>
        <v>Region X</v>
      </c>
      <c r="B2" s="402"/>
      <c r="C2" s="402"/>
      <c r="D2" s="402"/>
      <c r="E2" s="402"/>
      <c r="F2" s="402"/>
      <c r="G2" s="402"/>
      <c r="H2" s="402"/>
    </row>
    <row r="3" spans="1:11" ht="13.5" customHeight="1" x14ac:dyDescent="0.25">
      <c r="A3" s="403" t="str">
        <f>'Main Menu'!A3:F3</f>
        <v/>
      </c>
      <c r="B3" s="403"/>
      <c r="C3" s="403"/>
      <c r="D3" s="403"/>
      <c r="E3" s="403"/>
      <c r="F3" s="403"/>
      <c r="G3" s="403"/>
      <c r="H3" s="403"/>
    </row>
    <row r="4" spans="1:11" ht="1.5" customHeight="1" x14ac:dyDescent="0.25"/>
    <row r="5" spans="1:11" ht="34.5" customHeight="1" x14ac:dyDescent="0.25">
      <c r="A5" s="358" t="s">
        <v>0</v>
      </c>
      <c r="B5" s="358"/>
      <c r="C5" s="358"/>
      <c r="D5" s="358"/>
      <c r="E5" s="358"/>
      <c r="F5" s="358"/>
      <c r="G5" s="358"/>
      <c r="H5" s="358"/>
    </row>
    <row r="6" spans="1:11" ht="32.25" customHeight="1" x14ac:dyDescent="0.25">
      <c r="A6" s="3" t="s">
        <v>1</v>
      </c>
      <c r="B6" s="359">
        <f>'Main Menu'!G6</f>
        <v>0</v>
      </c>
      <c r="C6" s="359"/>
      <c r="D6" s="34"/>
      <c r="E6" s="18" t="s">
        <v>30</v>
      </c>
      <c r="F6" s="360">
        <f>'Main Menu'!G7</f>
        <v>0</v>
      </c>
      <c r="G6" s="360"/>
      <c r="H6" s="360"/>
      <c r="K6">
        <f>B6</f>
        <v>0</v>
      </c>
    </row>
    <row r="7" spans="1:11" ht="3" customHeight="1" x14ac:dyDescent="0.25">
      <c r="B7" s="6"/>
      <c r="C7" s="37"/>
      <c r="D7" s="6"/>
      <c r="E7" s="15"/>
      <c r="F7" s="16"/>
      <c r="G7" s="16"/>
      <c r="H7" s="7"/>
    </row>
    <row r="8" spans="1:11" ht="18.75" customHeight="1" x14ac:dyDescent="0.25">
      <c r="A8" s="361" t="s">
        <v>31</v>
      </c>
      <c r="B8" s="361"/>
      <c r="C8" s="361"/>
      <c r="D8" s="361"/>
      <c r="E8" s="361"/>
      <c r="F8" s="361"/>
      <c r="G8" s="361"/>
      <c r="H8" s="361"/>
    </row>
    <row r="9" spans="1:11" s="2" customFormat="1" ht="27" customHeight="1" x14ac:dyDescent="0.25">
      <c r="A9" s="29" t="s">
        <v>2</v>
      </c>
      <c r="B9" s="362" t="s">
        <v>13</v>
      </c>
      <c r="C9" s="362"/>
      <c r="D9" s="74"/>
      <c r="E9" s="74" t="s">
        <v>14</v>
      </c>
      <c r="F9" s="74" t="s">
        <v>15</v>
      </c>
      <c r="G9" s="74" t="s">
        <v>15</v>
      </c>
      <c r="H9" s="31" t="s">
        <v>16</v>
      </c>
    </row>
    <row r="10" spans="1:11" s="2" customFormat="1" ht="2.25" customHeight="1" x14ac:dyDescent="0.25">
      <c r="A10" s="8"/>
      <c r="B10" s="9"/>
      <c r="C10" s="38"/>
      <c r="D10" s="9"/>
      <c r="E10" s="9"/>
      <c r="F10" s="14"/>
      <c r="G10" s="14"/>
      <c r="H10" s="19"/>
    </row>
    <row r="11" spans="1:11" ht="30" x14ac:dyDescent="0.25">
      <c r="A11" s="350" t="s">
        <v>3</v>
      </c>
      <c r="B11" s="32" t="s">
        <v>9</v>
      </c>
      <c r="C11" s="53" t="s">
        <v>10</v>
      </c>
      <c r="D11" s="54" t="s">
        <v>68</v>
      </c>
      <c r="E11" s="351"/>
      <c r="F11" s="352" t="e">
        <f>grd(C16)</f>
        <v>#VALUE!</v>
      </c>
      <c r="G11" s="355" t="e">
        <f>F11*0.45</f>
        <v>#VALUE!</v>
      </c>
      <c r="H11" s="355" t="e">
        <f>G11</f>
        <v>#VALUE!</v>
      </c>
    </row>
    <row r="12" spans="1:11" hidden="1" x14ac:dyDescent="0.25">
      <c r="A12" s="350"/>
      <c r="B12" s="11" t="str">
        <f>'Main Menu'!B14</f>
        <v>SY 2009-2010</v>
      </c>
      <c r="C12" s="39"/>
      <c r="D12" s="33">
        <f>'Main Menu'!D14</f>
        <v>990</v>
      </c>
      <c r="E12" s="351"/>
      <c r="F12" s="353"/>
      <c r="G12" s="356"/>
      <c r="H12" s="356"/>
    </row>
    <row r="13" spans="1:11" ht="18.75" customHeight="1" x14ac:dyDescent="0.25">
      <c r="A13" s="350"/>
      <c r="B13" s="11" t="str">
        <f>'Main Menu'!B15</f>
        <v/>
      </c>
      <c r="C13" s="40"/>
      <c r="D13" s="33" t="str">
        <f>'Main Menu'!D15</f>
        <v/>
      </c>
      <c r="E13" s="351"/>
      <c r="F13" s="353"/>
      <c r="G13" s="356"/>
      <c r="H13" s="356"/>
      <c r="K13" t="s">
        <v>17</v>
      </c>
    </row>
    <row r="14" spans="1:11" ht="20.25" customHeight="1" x14ac:dyDescent="0.25">
      <c r="A14" s="350"/>
      <c r="B14" s="11" t="str">
        <f>'Main Menu'!B16</f>
        <v/>
      </c>
      <c r="C14" s="40" t="e">
        <f>((D14-D13)/D13)*100</f>
        <v>#VALUE!</v>
      </c>
      <c r="D14" s="33" t="str">
        <f>'Main Menu'!D16</f>
        <v/>
      </c>
      <c r="E14" s="351"/>
      <c r="F14" s="353"/>
      <c r="G14" s="356"/>
      <c r="H14" s="356"/>
      <c r="K14" t="s">
        <v>18</v>
      </c>
    </row>
    <row r="15" spans="1:11" ht="19.5" customHeight="1" x14ac:dyDescent="0.25">
      <c r="A15" s="350"/>
      <c r="B15" s="11" t="str">
        <f>'Main Menu'!B17</f>
        <v/>
      </c>
      <c r="C15" s="40" t="e">
        <f>((D15-D14)/D14)*100</f>
        <v>#VALUE!</v>
      </c>
      <c r="D15" s="33" t="str">
        <f>'Main Menu'!D17</f>
        <v/>
      </c>
      <c r="E15" s="351"/>
      <c r="F15" s="353"/>
      <c r="G15" s="356"/>
      <c r="H15" s="356"/>
      <c r="K15" t="s">
        <v>19</v>
      </c>
    </row>
    <row r="16" spans="1:11" ht="32.25" customHeight="1" x14ac:dyDescent="0.25">
      <c r="A16" s="350"/>
      <c r="B16" s="77" t="s">
        <v>28</v>
      </c>
      <c r="C16" s="72" t="e">
        <f>AVERAGE(C14:C15)</f>
        <v>#VALUE!</v>
      </c>
      <c r="D16" s="13"/>
      <c r="E16" s="351"/>
      <c r="F16" s="354"/>
      <c r="G16" s="357"/>
      <c r="H16" s="357"/>
      <c r="I16" s="35"/>
      <c r="K16" t="s">
        <v>20</v>
      </c>
    </row>
    <row r="17" spans="1:11"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1" ht="15" hidden="1" customHeight="1" x14ac:dyDescent="0.25">
      <c r="A18" s="350"/>
      <c r="B18" s="11" t="str">
        <f>'Main Menu'!B20</f>
        <v>SY 2008-2009</v>
      </c>
      <c r="C18" s="39"/>
      <c r="D18" s="33">
        <f>'Main Menu'!D20</f>
        <v>0.02</v>
      </c>
      <c r="E18" s="364"/>
      <c r="F18" s="366"/>
      <c r="G18" s="367"/>
      <c r="H18" s="356"/>
      <c r="I18" s="43"/>
      <c r="J18" s="41"/>
    </row>
    <row r="19" spans="1:11" x14ac:dyDescent="0.25">
      <c r="A19" s="350"/>
      <c r="B19" s="11" t="str">
        <f>'Main Menu'!B21</f>
        <v/>
      </c>
      <c r="C19" s="40"/>
      <c r="D19" s="65" t="str">
        <f>'Main Menu'!D21</f>
        <v/>
      </c>
      <c r="E19" s="364"/>
      <c r="F19" s="366"/>
      <c r="G19" s="367"/>
      <c r="H19" s="356"/>
      <c r="I19" s="43"/>
      <c r="J19" s="40"/>
      <c r="K19" t="s">
        <v>22</v>
      </c>
    </row>
    <row r="20" spans="1:11" x14ac:dyDescent="0.25">
      <c r="A20" s="350"/>
      <c r="B20" s="11" t="str">
        <f>'Main Menu'!B22</f>
        <v/>
      </c>
      <c r="C20" s="40" t="e">
        <f>(D20-D19)</f>
        <v>#VALUE!</v>
      </c>
      <c r="D20" s="65" t="str">
        <f>'Main Menu'!D22</f>
        <v/>
      </c>
      <c r="E20" s="364"/>
      <c r="F20" s="366"/>
      <c r="G20" s="367"/>
      <c r="H20" s="356"/>
      <c r="I20" s="43"/>
      <c r="J20" s="40"/>
      <c r="K20" t="s">
        <v>23</v>
      </c>
    </row>
    <row r="21" spans="1:11" x14ac:dyDescent="0.25">
      <c r="A21" s="350"/>
      <c r="B21" s="11" t="str">
        <f>'Main Menu'!B23</f>
        <v/>
      </c>
      <c r="C21" s="40" t="e">
        <f>D21-D20</f>
        <v>#VALUE!</v>
      </c>
      <c r="D21" s="65" t="str">
        <f>'Main Menu'!D23</f>
        <v/>
      </c>
      <c r="E21" s="364"/>
      <c r="F21" s="366"/>
      <c r="G21" s="367"/>
      <c r="H21" s="356"/>
      <c r="I21" s="43"/>
      <c r="J21" s="40"/>
      <c r="K21" t="s">
        <v>24</v>
      </c>
    </row>
    <row r="22" spans="1:11" x14ac:dyDescent="0.25">
      <c r="A22" s="350"/>
      <c r="B22" s="77" t="s">
        <v>29</v>
      </c>
      <c r="C22" s="72" t="e">
        <f>(C20+C21)/2</f>
        <v>#VALUE!</v>
      </c>
      <c r="D22" s="66"/>
      <c r="E22" s="365"/>
      <c r="F22" s="366"/>
      <c r="G22" s="367"/>
      <c r="H22" s="356"/>
      <c r="I22" s="43"/>
      <c r="J22" s="41"/>
    </row>
    <row r="23" spans="1:11" ht="30" x14ac:dyDescent="0.25">
      <c r="A23" s="350"/>
      <c r="B23" s="32" t="s">
        <v>5</v>
      </c>
      <c r="C23" s="53" t="s">
        <v>10</v>
      </c>
      <c r="D23" s="53" t="s">
        <v>70</v>
      </c>
      <c r="E23" s="351"/>
      <c r="F23" s="352" t="e">
        <f>grd(C28)</f>
        <v>#VALUE!</v>
      </c>
      <c r="G23" s="367" t="e">
        <f>F23*0.0833</f>
        <v>#VALUE!</v>
      </c>
      <c r="H23" s="356"/>
      <c r="K23" t="s">
        <v>25</v>
      </c>
    </row>
    <row r="24" spans="1:11" hidden="1" x14ac:dyDescent="0.25">
      <c r="A24" s="350"/>
      <c r="B24" s="11" t="str">
        <f>'Main Menu'!B26</f>
        <v>SY 2008-2009</v>
      </c>
      <c r="C24" s="39"/>
      <c r="D24" s="39">
        <f>'Main Menu'!D26</f>
        <v>65</v>
      </c>
      <c r="E24" s="351"/>
      <c r="F24" s="353"/>
      <c r="G24" s="367"/>
      <c r="H24" s="356"/>
    </row>
    <row r="25" spans="1:11" x14ac:dyDescent="0.25">
      <c r="A25" s="350"/>
      <c r="B25" s="11" t="str">
        <f>'Main Menu'!B27</f>
        <v/>
      </c>
      <c r="C25" s="40"/>
      <c r="D25" s="63" t="str">
        <f>'Main Menu'!D27</f>
        <v/>
      </c>
      <c r="E25" s="351"/>
      <c r="F25" s="353"/>
      <c r="G25" s="367"/>
      <c r="H25" s="356"/>
      <c r="K25" t="s">
        <v>26</v>
      </c>
    </row>
    <row r="26" spans="1:11" x14ac:dyDescent="0.25">
      <c r="A26" s="350"/>
      <c r="B26" s="11" t="str">
        <f>'Main Menu'!B28</f>
        <v/>
      </c>
      <c r="C26" s="40" t="e">
        <f>(D26-D25)/D25*100</f>
        <v>#VALUE!</v>
      </c>
      <c r="D26" s="63" t="str">
        <f>'Main Menu'!D28</f>
        <v/>
      </c>
      <c r="E26" s="351"/>
      <c r="F26" s="353"/>
      <c r="G26" s="367"/>
      <c r="H26" s="356"/>
      <c r="K26" t="s">
        <v>27</v>
      </c>
    </row>
    <row r="27" spans="1:11" x14ac:dyDescent="0.25">
      <c r="A27" s="350"/>
      <c r="B27" s="11" t="str">
        <f>'Main Menu'!B29</f>
        <v/>
      </c>
      <c r="C27" s="40" t="e">
        <f>(D27-D26)/D26*100</f>
        <v>#VALUE!</v>
      </c>
      <c r="D27" s="63" t="str">
        <f>'Main Menu'!D29</f>
        <v/>
      </c>
      <c r="E27" s="351"/>
      <c r="F27" s="353"/>
      <c r="G27" s="367"/>
      <c r="H27" s="356"/>
    </row>
    <row r="28" spans="1:11" x14ac:dyDescent="0.25">
      <c r="A28" s="350"/>
      <c r="B28" s="77" t="s">
        <v>28</v>
      </c>
      <c r="C28" s="72" t="e">
        <f>(C26+C27)/2</f>
        <v>#VALUE!</v>
      </c>
      <c r="D28" s="40"/>
      <c r="E28" s="351"/>
      <c r="F28" s="354"/>
      <c r="G28" s="367"/>
      <c r="H28" s="356"/>
    </row>
    <row r="29" spans="1:11" ht="30" x14ac:dyDescent="0.25">
      <c r="A29" s="350"/>
      <c r="B29" s="32" t="s">
        <v>6</v>
      </c>
      <c r="C29" s="53" t="s">
        <v>10</v>
      </c>
      <c r="D29" s="53" t="s">
        <v>71</v>
      </c>
      <c r="E29" s="351"/>
      <c r="F29" s="352">
        <f>grd(C34)</f>
        <v>0</v>
      </c>
      <c r="G29" s="367">
        <f>F29*0.0834</f>
        <v>0</v>
      </c>
      <c r="H29" s="356"/>
    </row>
    <row r="30" spans="1:11" hidden="1" x14ac:dyDescent="0.25">
      <c r="A30" s="350"/>
      <c r="B30" s="11" t="str">
        <f>'Main Menu'!B32</f>
        <v>SY 2008-2009</v>
      </c>
      <c r="C30" s="39"/>
      <c r="D30" s="39">
        <f>'Main Menu'!D32</f>
        <v>58</v>
      </c>
      <c r="E30" s="351"/>
      <c r="F30" s="353"/>
      <c r="G30" s="367"/>
      <c r="H30" s="356"/>
    </row>
    <row r="31" spans="1:11" x14ac:dyDescent="0.25">
      <c r="A31" s="350"/>
      <c r="B31" s="11" t="str">
        <f>'Main Menu'!B33</f>
        <v/>
      </c>
      <c r="C31" s="40"/>
      <c r="D31" s="63">
        <f>'Main Menu'!D33</f>
        <v>95</v>
      </c>
      <c r="E31" s="351"/>
      <c r="F31" s="353"/>
      <c r="G31" s="367"/>
      <c r="H31" s="356"/>
    </row>
    <row r="32" spans="1:11" x14ac:dyDescent="0.25">
      <c r="A32" s="350"/>
      <c r="B32" s="11" t="str">
        <f>'Main Menu'!B34</f>
        <v/>
      </c>
      <c r="C32" s="40">
        <f>(D32-D31)/D31*100</f>
        <v>1.0526315789473684</v>
      </c>
      <c r="D32" s="63">
        <f>'Main Menu'!D34</f>
        <v>96</v>
      </c>
      <c r="E32" s="351"/>
      <c r="F32" s="353"/>
      <c r="G32" s="367"/>
      <c r="H32" s="356"/>
    </row>
    <row r="33" spans="1:8" x14ac:dyDescent="0.25">
      <c r="A33" s="350"/>
      <c r="B33" s="11" t="str">
        <f>'Main Menu'!B35</f>
        <v/>
      </c>
      <c r="C33" s="40">
        <f>(D33-D32)/D32*100</f>
        <v>-12.791666666666668</v>
      </c>
      <c r="D33" s="63">
        <f>'Main Menu'!D35</f>
        <v>83.72</v>
      </c>
      <c r="E33" s="351"/>
      <c r="F33" s="353"/>
      <c r="G33" s="367"/>
      <c r="H33" s="356"/>
    </row>
    <row r="34" spans="1:8" x14ac:dyDescent="0.25">
      <c r="A34" s="350"/>
      <c r="B34" s="77" t="s">
        <v>28</v>
      </c>
      <c r="C34" s="72">
        <f>(C32+C33)/2</f>
        <v>-5.8695175438596499</v>
      </c>
      <c r="D34" s="40"/>
      <c r="E34" s="351"/>
      <c r="F34" s="354"/>
      <c r="G34" s="367"/>
      <c r="H34" s="357"/>
    </row>
    <row r="35" spans="1:8" ht="36" customHeight="1" x14ac:dyDescent="0.25">
      <c r="A35" s="350" t="s">
        <v>8</v>
      </c>
      <c r="B35" s="32" t="s">
        <v>7</v>
      </c>
      <c r="C35" s="64" t="s">
        <v>10</v>
      </c>
      <c r="D35" s="64" t="s">
        <v>7</v>
      </c>
      <c r="E35" s="351"/>
      <c r="F35" s="352" t="e">
        <f>grdee(D40)</f>
        <v>#VALUE!</v>
      </c>
      <c r="G35" s="355" t="e">
        <f>F35*0.3</f>
        <v>#VALUE!</v>
      </c>
      <c r="H35" s="355" t="e">
        <f>G35</f>
        <v>#VALUE!</v>
      </c>
    </row>
    <row r="36" spans="1:8" hidden="1" x14ac:dyDescent="0.25">
      <c r="A36" s="350"/>
      <c r="B36" s="11" t="str">
        <f>'Main Menu'!B38</f>
        <v>SY 2008-2009</v>
      </c>
      <c r="C36" s="63"/>
      <c r="D36" s="63">
        <f>'Main Menu'!D38</f>
        <v>56</v>
      </c>
      <c r="E36" s="351"/>
      <c r="F36" s="353"/>
      <c r="G36" s="356"/>
      <c r="H36" s="356"/>
    </row>
    <row r="37" spans="1:8" ht="25.5" customHeight="1" x14ac:dyDescent="0.25">
      <c r="A37" s="350"/>
      <c r="B37" s="11" t="str">
        <f>'Main Menu'!B39</f>
        <v/>
      </c>
      <c r="C37" s="40"/>
      <c r="D37" s="63" t="str">
        <f>'Main Menu'!D39</f>
        <v/>
      </c>
      <c r="E37" s="351"/>
      <c r="F37" s="353"/>
      <c r="G37" s="356"/>
      <c r="H37" s="356"/>
    </row>
    <row r="38" spans="1:8" ht="27.75" customHeight="1" x14ac:dyDescent="0.25">
      <c r="A38" s="350"/>
      <c r="B38" s="11" t="str">
        <f>'Main Menu'!B40</f>
        <v/>
      </c>
      <c r="C38" s="40"/>
      <c r="D38" s="63" t="str">
        <f>'Main Menu'!D40</f>
        <v/>
      </c>
      <c r="E38" s="351"/>
      <c r="F38" s="353"/>
      <c r="G38" s="356"/>
      <c r="H38" s="356"/>
    </row>
    <row r="39" spans="1:8" ht="25.5" customHeight="1" x14ac:dyDescent="0.25">
      <c r="A39" s="350"/>
      <c r="B39" s="11" t="str">
        <f>'Main Menu'!B41</f>
        <v/>
      </c>
      <c r="C39" s="40"/>
      <c r="D39" s="63" t="str">
        <f>'Main Menu'!D41</f>
        <v/>
      </c>
      <c r="E39" s="351"/>
      <c r="F39" s="353"/>
      <c r="G39" s="356"/>
      <c r="H39" s="356"/>
    </row>
    <row r="40" spans="1:8" ht="25.5" customHeight="1" x14ac:dyDescent="0.25">
      <c r="A40" s="350"/>
      <c r="B40" s="77" t="s">
        <v>28</v>
      </c>
      <c r="C40" s="40"/>
      <c r="D40" s="72" t="e">
        <f>AVERAGE(D37:D39)</f>
        <v>#DIV/0!</v>
      </c>
      <c r="E40" s="351"/>
      <c r="F40" s="354"/>
      <c r="G40" s="357"/>
      <c r="H40" s="357"/>
    </row>
    <row r="41" spans="1:8" ht="13.5" customHeight="1" x14ac:dyDescent="0.25">
      <c r="A41" s="369" t="s">
        <v>32</v>
      </c>
      <c r="B41" s="370"/>
      <c r="C41" s="370"/>
      <c r="D41" s="370"/>
      <c r="E41" s="371"/>
      <c r="F41" s="25"/>
      <c r="G41" s="24"/>
      <c r="H41" s="23" t="e">
        <f>SUM(H11:H40)</f>
        <v>#VALUE!</v>
      </c>
    </row>
    <row r="42" spans="1:8" ht="8.25" customHeight="1" x14ac:dyDescent="0.25">
      <c r="A42" s="20"/>
      <c r="C42" s="42"/>
      <c r="D42" s="26"/>
    </row>
    <row r="43" spans="1:8" ht="13.5" customHeight="1" x14ac:dyDescent="0.25">
      <c r="A43" s="372" t="s">
        <v>43</v>
      </c>
      <c r="B43" s="372"/>
      <c r="C43" s="372"/>
      <c r="D43" s="372"/>
      <c r="E43" s="372"/>
      <c r="F43" s="372"/>
      <c r="G43" s="372"/>
      <c r="H43" s="372"/>
    </row>
    <row r="44" spans="1:8" ht="22.5" customHeight="1" x14ac:dyDescent="0.25">
      <c r="A44" s="373" t="s">
        <v>44</v>
      </c>
      <c r="B44" s="373"/>
      <c r="C44" s="373"/>
      <c r="D44" s="373"/>
      <c r="E44" s="373"/>
      <c r="F44" s="373"/>
      <c r="G44" s="373"/>
      <c r="H44" s="373"/>
    </row>
    <row r="45" spans="1:8" ht="26.25" customHeight="1" x14ac:dyDescent="0.25">
      <c r="A45" s="374" t="s">
        <v>45</v>
      </c>
      <c r="B45" s="374"/>
      <c r="C45" s="375" t="s">
        <v>51</v>
      </c>
      <c r="D45" s="376"/>
      <c r="E45" s="374" t="s">
        <v>52</v>
      </c>
      <c r="F45" s="374"/>
      <c r="G45" s="377" t="s">
        <v>16</v>
      </c>
      <c r="H45" s="378"/>
    </row>
    <row r="46" spans="1:8" x14ac:dyDescent="0.25">
      <c r="A46" s="379" t="s">
        <v>46</v>
      </c>
      <c r="B46" s="379"/>
      <c r="C46" s="380">
        <v>0.3</v>
      </c>
      <c r="D46" s="381"/>
      <c r="E46" s="382">
        <f>'Document Analysis, Obs. Discuss'!AP71</f>
        <v>0</v>
      </c>
      <c r="F46" s="366"/>
      <c r="G46" s="383">
        <f>E46*0.3</f>
        <v>0</v>
      </c>
      <c r="H46" s="384"/>
    </row>
    <row r="47" spans="1:8" x14ac:dyDescent="0.25">
      <c r="A47" s="379" t="s">
        <v>47</v>
      </c>
      <c r="B47" s="379"/>
      <c r="C47" s="380">
        <v>0.3</v>
      </c>
      <c r="D47" s="381"/>
      <c r="E47" s="382">
        <f>'Document Analysis, Obs. Discuss'!AP72</f>
        <v>0</v>
      </c>
      <c r="F47" s="366"/>
      <c r="G47" s="383">
        <f>E47*0.3</f>
        <v>0</v>
      </c>
      <c r="H47" s="384"/>
    </row>
    <row r="48" spans="1:8"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75"/>
      <c r="E101" s="405">
        <f>'Input Menu'!B52</f>
        <v>0</v>
      </c>
      <c r="F101" s="405"/>
    </row>
    <row r="102" spans="1:8" x14ac:dyDescent="0.25">
      <c r="B102" s="408" t="s">
        <v>67</v>
      </c>
      <c r="C102" s="408"/>
      <c r="E102" s="408" t="s">
        <v>67</v>
      </c>
      <c r="F102" s="408"/>
    </row>
    <row r="105" spans="1:8" x14ac:dyDescent="0.25">
      <c r="B105" s="408">
        <f>'Input Menu'!B53</f>
        <v>0</v>
      </c>
      <c r="C105" s="408"/>
      <c r="E105" s="409">
        <f>'Input Menu'!B54</f>
        <v>0</v>
      </c>
      <c r="F105" s="409"/>
    </row>
    <row r="106" spans="1:8" x14ac:dyDescent="0.25">
      <c r="B106" s="408" t="s">
        <v>67</v>
      </c>
      <c r="C106" s="408"/>
      <c r="E106" s="408" t="s">
        <v>67</v>
      </c>
      <c r="F106" s="408"/>
    </row>
    <row r="107" spans="1:8" x14ac:dyDescent="0.25">
      <c r="E107" s="76"/>
      <c r="F107" s="76"/>
    </row>
    <row r="110" spans="1:8" x14ac:dyDescent="0.25">
      <c r="B110" s="408">
        <f>'Input Menu'!B50</f>
        <v>0</v>
      </c>
      <c r="C110" s="408"/>
      <c r="D110" s="408"/>
      <c r="E110" s="408"/>
      <c r="F110" s="408"/>
    </row>
    <row r="111" spans="1:8" x14ac:dyDescent="0.25">
      <c r="B111" s="408" t="s">
        <v>66</v>
      </c>
      <c r="C111" s="408"/>
      <c r="D111" s="408"/>
      <c r="E111" s="408"/>
      <c r="F111" s="408"/>
    </row>
  </sheetData>
  <protectedRanges>
    <protectedRange sqref="E101 B101 B105 E105 B110" name="Range1_1"/>
  </protectedRanges>
  <customSheetViews>
    <customSheetView guid="{B5F02B4C-8432-477C-902D-F5F59352B554}" showGridLines="0" hiddenRows="1" hiddenColumns="1">
      <pane ySplit="9" topLeftCell="A26" activePane="bottomLeft" state="frozen"/>
      <selection pane="bottomLeft" activeCell="L38" sqref="L38"/>
      <pageMargins left="0.7" right="0.7" top="0.75" bottom="0.75" header="0.3" footer="0.3"/>
    </customSheetView>
    <customSheetView guid="{4A908606-4657-4E94-A24A-D00115F5FBC8}" showPageBreaks="1" showGridLines="0" printArea="1" hiddenRows="1" hiddenColumns="1" state="hidden" view="pageBreakPreview">
      <pane ySplit="9" topLeftCell="A34" activePane="bottomLeft" state="frozen"/>
      <selection pane="bottomLeft" sqref="A1:H1"/>
      <pageMargins left="0.45" right="0.45" top="0.75" bottom="0.5" header="0.3" footer="0.3"/>
      <pageSetup paperSize="5" scale="95" orientation="portrait" horizontalDpi="4294967293" verticalDpi="4294967293" r:id="rId1"/>
    </customSheetView>
  </customSheetViews>
  <mergeCells count="97">
    <mergeCell ref="B111:F111"/>
    <mergeCell ref="B102:C102"/>
    <mergeCell ref="E102:F102"/>
    <mergeCell ref="B105:C105"/>
    <mergeCell ref="E105:F105"/>
    <mergeCell ref="B106:C106"/>
    <mergeCell ref="E106:F106"/>
    <mergeCell ref="B110:F110"/>
    <mergeCell ref="B101:C101"/>
    <mergeCell ref="E101:F101"/>
    <mergeCell ref="A69:F69"/>
    <mergeCell ref="G69:H69"/>
    <mergeCell ref="A76:H76"/>
    <mergeCell ref="B80:D80"/>
    <mergeCell ref="E80:F80"/>
    <mergeCell ref="B82:H85"/>
    <mergeCell ref="B78:D78"/>
    <mergeCell ref="E78:F78"/>
    <mergeCell ref="B79:D79"/>
    <mergeCell ref="E79:F79"/>
    <mergeCell ref="G68:H68"/>
    <mergeCell ref="B77:D77"/>
    <mergeCell ref="E77:F77"/>
    <mergeCell ref="A1:H1"/>
    <mergeCell ref="A2:H2"/>
    <mergeCell ref="A3:H3"/>
    <mergeCell ref="A67:B67"/>
    <mergeCell ref="C67:D67"/>
    <mergeCell ref="E67:F67"/>
    <mergeCell ref="G67:H67"/>
    <mergeCell ref="A66:B66"/>
    <mergeCell ref="C66:D66"/>
    <mergeCell ref="E66:F66"/>
    <mergeCell ref="A68:B68"/>
    <mergeCell ref="C68:D68"/>
    <mergeCell ref="E68:F68"/>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5:H5"/>
    <mergeCell ref="B6:C6"/>
    <mergeCell ref="F6:H6"/>
    <mergeCell ref="A8:H8"/>
    <mergeCell ref="B9:C9"/>
    <mergeCell ref="A11:A16"/>
    <mergeCell ref="E11:E16"/>
    <mergeCell ref="F11:F16"/>
    <mergeCell ref="G11:G16"/>
    <mergeCell ref="H11:H1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048576"/>
  </dataValidations>
  <pageMargins left="0.45" right="0.45" top="0.75" bottom="0.5" header="0.3" footer="0.3"/>
  <pageSetup paperSize="5" scale="95" orientation="portrait" horizontalDpi="4294967293" verticalDpi="4294967293"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11"/>
  <sheetViews>
    <sheetView showGridLines="0" view="pageBreakPreview" zoomScaleNormal="100" zoomScaleSheetLayoutView="100" workbookViewId="0">
      <pane ySplit="9" topLeftCell="A25" activePane="bottomLeft" state="frozen"/>
      <selection pane="bottomLeft" activeCell="A17" sqref="A17:A34"/>
    </sheetView>
  </sheetViews>
  <sheetFormatPr defaultRowHeight="15" x14ac:dyDescent="0.25"/>
  <cols>
    <col min="1" max="1" width="12.7109375" style="3" customWidth="1"/>
    <col min="2" max="2" width="17.28515625" style="76" customWidth="1"/>
    <col min="3" max="3" width="9.140625" style="36" customWidth="1"/>
    <col min="4" max="4" width="10.5703125" style="76" customWidth="1"/>
    <col min="5" max="5" width="24.5703125" style="5" customWidth="1"/>
    <col min="6" max="6" width="9.7109375" style="5" customWidth="1"/>
    <col min="7" max="7" width="5.42578125" style="4" hidden="1" customWidth="1"/>
    <col min="8" max="8" width="10.5703125" style="4" customWidth="1"/>
    <col min="9" max="9" width="8.85546875" hidden="1" customWidth="1"/>
    <col min="10" max="10" width="4.28515625" hidden="1" customWidth="1"/>
    <col min="11" max="11" width="5.5703125" hidden="1" customWidth="1"/>
    <col min="13" max="13" width="60.7109375" customWidth="1"/>
    <col min="14" max="14" width="6.42578125" customWidth="1"/>
    <col min="15" max="15" width="4.5703125" customWidth="1"/>
  </cols>
  <sheetData>
    <row r="1" spans="1:11" x14ac:dyDescent="0.25">
      <c r="A1" s="402" t="str">
        <f>'Main Menu'!A1:F1</f>
        <v>Department of Education</v>
      </c>
      <c r="B1" s="402"/>
      <c r="C1" s="402"/>
      <c r="D1" s="402"/>
      <c r="E1" s="402"/>
      <c r="F1" s="402"/>
      <c r="G1" s="402"/>
      <c r="H1" s="402"/>
    </row>
    <row r="2" spans="1:11" x14ac:dyDescent="0.25">
      <c r="A2" s="402" t="str">
        <f>'Main Menu'!A2:F2</f>
        <v>Region X</v>
      </c>
      <c r="B2" s="402"/>
      <c r="C2" s="402"/>
      <c r="D2" s="402"/>
      <c r="E2" s="402"/>
      <c r="F2" s="402"/>
      <c r="G2" s="402"/>
      <c r="H2" s="402"/>
    </row>
    <row r="3" spans="1:11" ht="13.5" customHeight="1" x14ac:dyDescent="0.25">
      <c r="A3" s="410" t="str">
        <f>'Main Menu'!A3:F3</f>
        <v/>
      </c>
      <c r="B3" s="410"/>
      <c r="C3" s="410"/>
      <c r="D3" s="410"/>
      <c r="E3" s="410"/>
      <c r="F3" s="410"/>
      <c r="G3" s="410"/>
      <c r="H3" s="410"/>
    </row>
    <row r="4" spans="1:11" ht="1.5" customHeight="1" x14ac:dyDescent="0.25"/>
    <row r="5" spans="1:11" ht="33" customHeight="1" x14ac:dyDescent="0.25">
      <c r="A5" s="358" t="s">
        <v>0</v>
      </c>
      <c r="B5" s="358"/>
      <c r="C5" s="358"/>
      <c r="D5" s="358"/>
      <c r="E5" s="358"/>
      <c r="F5" s="358"/>
      <c r="G5" s="358"/>
      <c r="H5" s="358"/>
    </row>
    <row r="6" spans="1:11" ht="30.75" customHeight="1" x14ac:dyDescent="0.25">
      <c r="A6" s="3" t="s">
        <v>1</v>
      </c>
      <c r="B6" s="359">
        <f>'Main Menu'!G6</f>
        <v>0</v>
      </c>
      <c r="C6" s="359"/>
      <c r="D6" s="34"/>
      <c r="E6" s="18" t="s">
        <v>30</v>
      </c>
      <c r="F6" s="360">
        <f>'Main Menu'!G7</f>
        <v>0</v>
      </c>
      <c r="G6" s="360"/>
      <c r="H6" s="360"/>
      <c r="K6">
        <f>B6</f>
        <v>0</v>
      </c>
    </row>
    <row r="7" spans="1:11" ht="3" customHeight="1" x14ac:dyDescent="0.25">
      <c r="B7" s="6"/>
      <c r="C7" s="37"/>
      <c r="D7" s="6"/>
      <c r="E7" s="15"/>
      <c r="F7" s="16"/>
      <c r="G7" s="16"/>
      <c r="H7" s="7"/>
    </row>
    <row r="8" spans="1:11" ht="18.75" customHeight="1" x14ac:dyDescent="0.25">
      <c r="A8" s="361" t="s">
        <v>31</v>
      </c>
      <c r="B8" s="361"/>
      <c r="C8" s="361"/>
      <c r="D8" s="361"/>
      <c r="E8" s="361"/>
      <c r="F8" s="361"/>
      <c r="G8" s="361"/>
      <c r="H8" s="361"/>
    </row>
    <row r="9" spans="1:11" s="2" customFormat="1" ht="27" customHeight="1" x14ac:dyDescent="0.25">
      <c r="A9" s="29" t="s">
        <v>2</v>
      </c>
      <c r="B9" s="362" t="s">
        <v>13</v>
      </c>
      <c r="C9" s="362"/>
      <c r="D9" s="74"/>
      <c r="E9" s="74" t="s">
        <v>14</v>
      </c>
      <c r="F9" s="74" t="s">
        <v>15</v>
      </c>
      <c r="G9" s="74" t="s">
        <v>15</v>
      </c>
      <c r="H9" s="31" t="s">
        <v>16</v>
      </c>
    </row>
    <row r="10" spans="1:11" s="2" customFormat="1" ht="2.25" customHeight="1" x14ac:dyDescent="0.25">
      <c r="A10" s="8"/>
      <c r="B10" s="9"/>
      <c r="C10" s="38"/>
      <c r="D10" s="9"/>
      <c r="E10" s="9"/>
      <c r="F10" s="14"/>
      <c r="G10" s="14"/>
      <c r="H10" s="19"/>
    </row>
    <row r="11" spans="1:11" ht="30" x14ac:dyDescent="0.25">
      <c r="A11" s="350" t="s">
        <v>3</v>
      </c>
      <c r="B11" s="32" t="s">
        <v>9</v>
      </c>
      <c r="C11" s="53" t="s">
        <v>10</v>
      </c>
      <c r="D11" s="54" t="s">
        <v>189</v>
      </c>
      <c r="E11" s="351"/>
      <c r="F11" s="352" t="str">
        <f>IF(D16&gt;=95,"3",IF(D16&gt;=90,"2",IF(D16&gt;=85,"1","0")))</f>
        <v>0</v>
      </c>
      <c r="G11" s="355">
        <f>F11*0.45</f>
        <v>0</v>
      </c>
      <c r="H11" s="355">
        <f>G11</f>
        <v>0</v>
      </c>
    </row>
    <row r="12" spans="1:11" hidden="1" x14ac:dyDescent="0.25">
      <c r="A12" s="350"/>
      <c r="B12" s="11" t="str">
        <f>'Main Menu'!B14</f>
        <v>SY 2009-2010</v>
      </c>
      <c r="C12" s="39"/>
      <c r="D12" s="33">
        <f>'Main Menu'!D14</f>
        <v>990</v>
      </c>
      <c r="E12" s="351"/>
      <c r="F12" s="353"/>
      <c r="G12" s="356"/>
      <c r="H12" s="356"/>
    </row>
    <row r="13" spans="1:11" ht="18.75" customHeight="1" x14ac:dyDescent="0.25">
      <c r="A13" s="350"/>
      <c r="B13" s="11" t="str">
        <f>'Main Menu'!B15</f>
        <v/>
      </c>
      <c r="C13" s="40"/>
      <c r="D13" s="33" t="str">
        <f>'Main Menu'!F15</f>
        <v/>
      </c>
      <c r="E13" s="351"/>
      <c r="F13" s="353"/>
      <c r="G13" s="356"/>
      <c r="H13" s="356"/>
      <c r="K13" t="s">
        <v>17</v>
      </c>
    </row>
    <row r="14" spans="1:11" ht="20.25" customHeight="1" x14ac:dyDescent="0.25">
      <c r="A14" s="350"/>
      <c r="B14" s="11" t="str">
        <f>'Main Menu'!B16</f>
        <v/>
      </c>
      <c r="C14" s="40"/>
      <c r="D14" s="33" t="str">
        <f>'Main Menu'!F16</f>
        <v/>
      </c>
      <c r="E14" s="351"/>
      <c r="F14" s="353"/>
      <c r="G14" s="356"/>
      <c r="H14" s="356"/>
      <c r="K14" t="s">
        <v>18</v>
      </c>
    </row>
    <row r="15" spans="1:11" ht="19.5" customHeight="1" x14ac:dyDescent="0.25">
      <c r="A15" s="350"/>
      <c r="B15" s="11" t="str">
        <f>'Main Menu'!B17</f>
        <v/>
      </c>
      <c r="C15" s="40"/>
      <c r="D15" s="33" t="str">
        <f>'Main Menu'!F17</f>
        <v/>
      </c>
      <c r="E15" s="351"/>
      <c r="F15" s="353"/>
      <c r="G15" s="356"/>
      <c r="H15" s="356"/>
      <c r="K15" t="s">
        <v>19</v>
      </c>
    </row>
    <row r="16" spans="1:11" ht="32.25" customHeight="1" x14ac:dyDescent="0.25">
      <c r="A16" s="350"/>
      <c r="B16" s="77" t="s">
        <v>28</v>
      </c>
      <c r="C16" s="40"/>
      <c r="D16" s="54">
        <f>'Main Menu'!F18</f>
        <v>0</v>
      </c>
      <c r="E16" s="351"/>
      <c r="F16" s="354"/>
      <c r="G16" s="357"/>
      <c r="H16" s="357"/>
      <c r="I16" s="35"/>
      <c r="K16" t="s">
        <v>20</v>
      </c>
    </row>
    <row r="17" spans="1:11"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1" ht="15" hidden="1" customHeight="1" x14ac:dyDescent="0.25">
      <c r="A18" s="350"/>
      <c r="B18" s="11" t="str">
        <f>'Main Menu'!B20</f>
        <v>SY 2008-2009</v>
      </c>
      <c r="C18" s="39"/>
      <c r="D18" s="33">
        <f>'Main Menu'!D20</f>
        <v>0.02</v>
      </c>
      <c r="E18" s="364"/>
      <c r="F18" s="366"/>
      <c r="G18" s="367"/>
      <c r="H18" s="356"/>
      <c r="I18" s="43"/>
      <c r="J18" s="41"/>
    </row>
    <row r="19" spans="1:11" x14ac:dyDescent="0.25">
      <c r="A19" s="350"/>
      <c r="B19" s="11" t="str">
        <f>'Main Menu'!B21</f>
        <v/>
      </c>
      <c r="C19" s="40"/>
      <c r="D19" s="65" t="str">
        <f>'Main Menu'!D21</f>
        <v/>
      </c>
      <c r="E19" s="364"/>
      <c r="F19" s="366"/>
      <c r="G19" s="367"/>
      <c r="H19" s="356"/>
      <c r="I19" s="43"/>
      <c r="J19" s="40"/>
      <c r="K19" t="s">
        <v>22</v>
      </c>
    </row>
    <row r="20" spans="1:11" x14ac:dyDescent="0.25">
      <c r="A20" s="350"/>
      <c r="B20" s="11" t="str">
        <f>'Main Menu'!B22</f>
        <v/>
      </c>
      <c r="C20" s="40" t="e">
        <f>D20-D19</f>
        <v>#VALUE!</v>
      </c>
      <c r="D20" s="65" t="str">
        <f>'Main Menu'!D22</f>
        <v/>
      </c>
      <c r="E20" s="364"/>
      <c r="F20" s="366"/>
      <c r="G20" s="367"/>
      <c r="H20" s="356"/>
      <c r="I20" s="43"/>
      <c r="J20" s="40"/>
      <c r="K20" t="s">
        <v>23</v>
      </c>
    </row>
    <row r="21" spans="1:11" x14ac:dyDescent="0.25">
      <c r="A21" s="350"/>
      <c r="B21" s="11" t="str">
        <f>'Main Menu'!B23</f>
        <v/>
      </c>
      <c r="C21" s="40" t="e">
        <f>D21-D20</f>
        <v>#VALUE!</v>
      </c>
      <c r="D21" s="65" t="str">
        <f>'Main Menu'!D23</f>
        <v/>
      </c>
      <c r="E21" s="364"/>
      <c r="F21" s="366"/>
      <c r="G21" s="367"/>
      <c r="H21" s="356"/>
      <c r="I21" s="43"/>
      <c r="J21" s="40"/>
      <c r="K21" t="s">
        <v>24</v>
      </c>
    </row>
    <row r="22" spans="1:11" x14ac:dyDescent="0.25">
      <c r="A22" s="350"/>
      <c r="B22" s="77" t="s">
        <v>29</v>
      </c>
      <c r="C22" s="72" t="e">
        <f>(C20+C21)/2</f>
        <v>#VALUE!</v>
      </c>
      <c r="D22" s="66"/>
      <c r="E22" s="365"/>
      <c r="F22" s="366"/>
      <c r="G22" s="367"/>
      <c r="H22" s="356"/>
      <c r="I22" s="43"/>
      <c r="J22" s="41"/>
    </row>
    <row r="23" spans="1:11" ht="30" x14ac:dyDescent="0.25">
      <c r="A23" s="350"/>
      <c r="B23" s="32" t="s">
        <v>5</v>
      </c>
      <c r="C23" s="53" t="s">
        <v>10</v>
      </c>
      <c r="D23" s="53" t="s">
        <v>70</v>
      </c>
      <c r="E23" s="351"/>
      <c r="F23" s="352" t="e">
        <f>grd(C28)</f>
        <v>#VALUE!</v>
      </c>
      <c r="G23" s="367" t="e">
        <f>F23*0.0833</f>
        <v>#VALUE!</v>
      </c>
      <c r="H23" s="356"/>
      <c r="K23" t="s">
        <v>25</v>
      </c>
    </row>
    <row r="24" spans="1:11" hidden="1" x14ac:dyDescent="0.25">
      <c r="A24" s="350"/>
      <c r="B24" s="11" t="str">
        <f>'Main Menu'!B26</f>
        <v>SY 2008-2009</v>
      </c>
      <c r="C24" s="39"/>
      <c r="D24" s="39">
        <f>'Main Menu'!D26</f>
        <v>65</v>
      </c>
      <c r="E24" s="351"/>
      <c r="F24" s="353"/>
      <c r="G24" s="367"/>
      <c r="H24" s="356"/>
    </row>
    <row r="25" spans="1:11" x14ac:dyDescent="0.25">
      <c r="A25" s="350"/>
      <c r="B25" s="11" t="str">
        <f>'Main Menu'!B27</f>
        <v/>
      </c>
      <c r="C25" s="40"/>
      <c r="D25" s="63" t="str">
        <f>'Main Menu'!D27</f>
        <v/>
      </c>
      <c r="E25" s="351"/>
      <c r="F25" s="353"/>
      <c r="G25" s="367"/>
      <c r="H25" s="356"/>
      <c r="K25" t="s">
        <v>26</v>
      </c>
    </row>
    <row r="26" spans="1:11" x14ac:dyDescent="0.25">
      <c r="A26" s="350"/>
      <c r="B26" s="11" t="str">
        <f>'Main Menu'!B28</f>
        <v/>
      </c>
      <c r="C26" s="40" t="e">
        <f>(D26-D25)/D25*100</f>
        <v>#VALUE!</v>
      </c>
      <c r="D26" s="63" t="str">
        <f>'Main Menu'!D28</f>
        <v/>
      </c>
      <c r="E26" s="351"/>
      <c r="F26" s="353"/>
      <c r="G26" s="367"/>
      <c r="H26" s="356"/>
      <c r="K26" t="s">
        <v>27</v>
      </c>
    </row>
    <row r="27" spans="1:11" x14ac:dyDescent="0.25">
      <c r="A27" s="350"/>
      <c r="B27" s="11" t="str">
        <f>'Main Menu'!B29</f>
        <v/>
      </c>
      <c r="C27" s="40" t="e">
        <f>(D27-D26)/D26*100</f>
        <v>#VALUE!</v>
      </c>
      <c r="D27" s="63" t="str">
        <f>'Main Menu'!D29</f>
        <v/>
      </c>
      <c r="E27" s="351"/>
      <c r="F27" s="353"/>
      <c r="G27" s="367"/>
      <c r="H27" s="356"/>
    </row>
    <row r="28" spans="1:11" x14ac:dyDescent="0.25">
      <c r="A28" s="350"/>
      <c r="B28" s="77" t="s">
        <v>28</v>
      </c>
      <c r="C28" s="72" t="e">
        <f>(C26+C27)/2</f>
        <v>#VALUE!</v>
      </c>
      <c r="D28" s="40"/>
      <c r="E28" s="351"/>
      <c r="F28" s="354"/>
      <c r="G28" s="367"/>
      <c r="H28" s="356"/>
    </row>
    <row r="29" spans="1:11" ht="30" x14ac:dyDescent="0.25">
      <c r="A29" s="350"/>
      <c r="B29" s="32" t="s">
        <v>6</v>
      </c>
      <c r="C29" s="53" t="s">
        <v>10</v>
      </c>
      <c r="D29" s="53" t="s">
        <v>71</v>
      </c>
      <c r="E29" s="351"/>
      <c r="F29" s="352">
        <f>grd(C34)</f>
        <v>0</v>
      </c>
      <c r="G29" s="367">
        <f>F29*0.0834</f>
        <v>0</v>
      </c>
      <c r="H29" s="356"/>
    </row>
    <row r="30" spans="1:11" hidden="1" x14ac:dyDescent="0.25">
      <c r="A30" s="350"/>
      <c r="B30" s="11" t="str">
        <f>'Main Menu'!B32</f>
        <v>SY 2008-2009</v>
      </c>
      <c r="C30" s="39"/>
      <c r="D30" s="39">
        <f>'Main Menu'!D32</f>
        <v>58</v>
      </c>
      <c r="E30" s="351"/>
      <c r="F30" s="353"/>
      <c r="G30" s="367"/>
      <c r="H30" s="356"/>
    </row>
    <row r="31" spans="1:11" x14ac:dyDescent="0.25">
      <c r="A31" s="350"/>
      <c r="B31" s="11" t="str">
        <f>'Main Menu'!B33</f>
        <v/>
      </c>
      <c r="C31" s="40"/>
      <c r="D31" s="63">
        <f>'Main Menu'!D33</f>
        <v>95</v>
      </c>
      <c r="E31" s="351"/>
      <c r="F31" s="353"/>
      <c r="G31" s="367"/>
      <c r="H31" s="356"/>
    </row>
    <row r="32" spans="1:11" x14ac:dyDescent="0.25">
      <c r="A32" s="350"/>
      <c r="B32" s="11" t="str">
        <f>'Main Menu'!B34</f>
        <v/>
      </c>
      <c r="C32" s="40">
        <f>(D32-D31)/D31*100</f>
        <v>1.0526315789473684</v>
      </c>
      <c r="D32" s="63">
        <f>'Main Menu'!D34</f>
        <v>96</v>
      </c>
      <c r="E32" s="351"/>
      <c r="F32" s="353"/>
      <c r="G32" s="367"/>
      <c r="H32" s="356"/>
    </row>
    <row r="33" spans="1:8" x14ac:dyDescent="0.25">
      <c r="A33" s="350"/>
      <c r="B33" s="11" t="str">
        <f>'Main Menu'!B35</f>
        <v/>
      </c>
      <c r="C33" s="40">
        <f>(D33-D32)/D32*100</f>
        <v>-12.791666666666668</v>
      </c>
      <c r="D33" s="63">
        <f>'Main Menu'!D35</f>
        <v>83.72</v>
      </c>
      <c r="E33" s="351"/>
      <c r="F33" s="353"/>
      <c r="G33" s="367"/>
      <c r="H33" s="356"/>
    </row>
    <row r="34" spans="1:8" x14ac:dyDescent="0.25">
      <c r="A34" s="350"/>
      <c r="B34" s="77" t="s">
        <v>28</v>
      </c>
      <c r="C34" s="72">
        <f>(C32+C33)/2</f>
        <v>-5.8695175438596499</v>
      </c>
      <c r="D34" s="40"/>
      <c r="E34" s="351"/>
      <c r="F34" s="354"/>
      <c r="G34" s="367"/>
      <c r="H34" s="357"/>
    </row>
    <row r="35" spans="1:8" ht="38.25" customHeight="1" x14ac:dyDescent="0.25">
      <c r="A35" s="350" t="s">
        <v>8</v>
      </c>
      <c r="B35" s="32" t="s">
        <v>7</v>
      </c>
      <c r="C35" s="64" t="s">
        <v>10</v>
      </c>
      <c r="D35" s="64" t="s">
        <v>7</v>
      </c>
      <c r="E35" s="351"/>
      <c r="F35" s="352" t="e">
        <f>IF(C40&gt;=10,"3",IF(C40&gt;=8,"2",IF(C40&gt;=7,"1","0")))</f>
        <v>#VALUE!</v>
      </c>
      <c r="G35" s="355" t="e">
        <f>F35*0.3</f>
        <v>#VALUE!</v>
      </c>
      <c r="H35" s="355" t="e">
        <f>G35</f>
        <v>#VALUE!</v>
      </c>
    </row>
    <row r="36" spans="1:8" hidden="1" x14ac:dyDescent="0.25">
      <c r="A36" s="350"/>
      <c r="B36" s="11" t="str">
        <f>'Main Menu'!B38</f>
        <v>SY 2008-2009</v>
      </c>
      <c r="C36" s="63"/>
      <c r="D36" s="63">
        <f>'Main Menu'!D38</f>
        <v>56</v>
      </c>
      <c r="E36" s="351"/>
      <c r="F36" s="353"/>
      <c r="G36" s="356"/>
      <c r="H36" s="356"/>
    </row>
    <row r="37" spans="1:8" ht="25.5" customHeight="1" x14ac:dyDescent="0.25">
      <c r="A37" s="350"/>
      <c r="B37" s="11" t="str">
        <f>'Main Menu'!B39</f>
        <v/>
      </c>
      <c r="C37" s="40"/>
      <c r="D37" s="63" t="str">
        <f>'Main Menu'!D39</f>
        <v/>
      </c>
      <c r="E37" s="351"/>
      <c r="F37" s="353"/>
      <c r="G37" s="356"/>
      <c r="H37" s="356"/>
    </row>
    <row r="38" spans="1:8" ht="24.75" customHeight="1" x14ac:dyDescent="0.25">
      <c r="A38" s="350"/>
      <c r="B38" s="11" t="str">
        <f>'Main Menu'!B40</f>
        <v/>
      </c>
      <c r="C38" s="40" t="e">
        <f>(D38-D37)/D37*100</f>
        <v>#VALUE!</v>
      </c>
      <c r="D38" s="63" t="str">
        <f>'Main Menu'!D40</f>
        <v/>
      </c>
      <c r="E38" s="351"/>
      <c r="F38" s="353"/>
      <c r="G38" s="356"/>
      <c r="H38" s="356"/>
    </row>
    <row r="39" spans="1:8" ht="27" customHeight="1" x14ac:dyDescent="0.25">
      <c r="A39" s="350"/>
      <c r="B39" s="11" t="str">
        <f>'Main Menu'!B41</f>
        <v/>
      </c>
      <c r="C39" s="40" t="e">
        <f>(D39-D38)/D38*100</f>
        <v>#VALUE!</v>
      </c>
      <c r="D39" s="63" t="str">
        <f>'Main Menu'!D41</f>
        <v/>
      </c>
      <c r="E39" s="351"/>
      <c r="F39" s="353"/>
      <c r="G39" s="356"/>
      <c r="H39" s="356"/>
    </row>
    <row r="40" spans="1:8" ht="24" customHeight="1" x14ac:dyDescent="0.25">
      <c r="A40" s="350"/>
      <c r="B40" s="77" t="s">
        <v>28</v>
      </c>
      <c r="C40" s="71" t="e">
        <f>AVERAGE(C38:C39)</f>
        <v>#VALUE!</v>
      </c>
      <c r="D40" s="40"/>
      <c r="E40" s="351"/>
      <c r="F40" s="354"/>
      <c r="G40" s="357"/>
      <c r="H40" s="357"/>
    </row>
    <row r="41" spans="1:8" ht="13.5" customHeight="1" x14ac:dyDescent="0.25">
      <c r="A41" s="369" t="s">
        <v>32</v>
      </c>
      <c r="B41" s="370"/>
      <c r="C41" s="370"/>
      <c r="D41" s="370"/>
      <c r="E41" s="371"/>
      <c r="F41" s="25"/>
      <c r="G41" s="24"/>
      <c r="H41" s="23" t="e">
        <f>SUM(H11:H40)</f>
        <v>#VALUE!</v>
      </c>
    </row>
    <row r="42" spans="1:8" ht="8.25" customHeight="1" x14ac:dyDescent="0.25">
      <c r="A42" s="20"/>
      <c r="C42" s="42"/>
      <c r="D42" s="26"/>
    </row>
    <row r="43" spans="1:8" ht="13.5" customHeight="1" x14ac:dyDescent="0.25">
      <c r="A43" s="372" t="s">
        <v>43</v>
      </c>
      <c r="B43" s="372"/>
      <c r="C43" s="372"/>
      <c r="D43" s="372"/>
      <c r="E43" s="372"/>
      <c r="F43" s="372"/>
      <c r="G43" s="372"/>
      <c r="H43" s="372"/>
    </row>
    <row r="44" spans="1:8" ht="22.5" customHeight="1" x14ac:dyDescent="0.25">
      <c r="A44" s="373" t="s">
        <v>44</v>
      </c>
      <c r="B44" s="373"/>
      <c r="C44" s="373"/>
      <c r="D44" s="373"/>
      <c r="E44" s="373"/>
      <c r="F44" s="373"/>
      <c r="G44" s="373"/>
      <c r="H44" s="373"/>
    </row>
    <row r="45" spans="1:8" ht="26.25" customHeight="1" x14ac:dyDescent="0.25">
      <c r="A45" s="374" t="s">
        <v>45</v>
      </c>
      <c r="B45" s="374"/>
      <c r="C45" s="375" t="s">
        <v>51</v>
      </c>
      <c r="D45" s="376"/>
      <c r="E45" s="374" t="s">
        <v>52</v>
      </c>
      <c r="F45" s="374"/>
      <c r="G45" s="377" t="s">
        <v>16</v>
      </c>
      <c r="H45" s="378"/>
    </row>
    <row r="46" spans="1:8" x14ac:dyDescent="0.25">
      <c r="A46" s="379" t="s">
        <v>46</v>
      </c>
      <c r="B46" s="379"/>
      <c r="C46" s="380">
        <v>0.3</v>
      </c>
      <c r="D46" s="381"/>
      <c r="E46" s="382">
        <f>'Document Analysis, Obs. Discuss'!AP71</f>
        <v>0</v>
      </c>
      <c r="F46" s="366"/>
      <c r="G46" s="383">
        <f>E46*0.3</f>
        <v>0</v>
      </c>
      <c r="H46" s="384"/>
    </row>
    <row r="47" spans="1:8" x14ac:dyDescent="0.25">
      <c r="A47" s="379" t="s">
        <v>47</v>
      </c>
      <c r="B47" s="379"/>
      <c r="C47" s="380">
        <v>0.3</v>
      </c>
      <c r="D47" s="381"/>
      <c r="E47" s="382">
        <f>'Document Analysis, Obs. Discuss'!AP72</f>
        <v>0</v>
      </c>
      <c r="F47" s="366"/>
      <c r="G47" s="383">
        <f>E47*0.3</f>
        <v>0</v>
      </c>
      <c r="H47" s="384"/>
    </row>
    <row r="48" spans="1:8"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75"/>
      <c r="E101" s="405">
        <f>'Input Menu'!B52</f>
        <v>0</v>
      </c>
      <c r="F101" s="405"/>
    </row>
    <row r="102" spans="1:8" x14ac:dyDescent="0.25">
      <c r="B102" s="408" t="s">
        <v>67</v>
      </c>
      <c r="C102" s="408"/>
      <c r="E102" s="408" t="s">
        <v>67</v>
      </c>
      <c r="F102" s="408"/>
    </row>
    <row r="105" spans="1:8" x14ac:dyDescent="0.25">
      <c r="B105" s="408">
        <f>'Input Menu'!B53</f>
        <v>0</v>
      </c>
      <c r="C105" s="408"/>
      <c r="E105" s="409">
        <f>'Input Menu'!B54</f>
        <v>0</v>
      </c>
      <c r="F105" s="409"/>
    </row>
    <row r="106" spans="1:8" x14ac:dyDescent="0.25">
      <c r="B106" s="408" t="s">
        <v>67</v>
      </c>
      <c r="C106" s="408"/>
      <c r="E106" s="408" t="s">
        <v>67</v>
      </c>
      <c r="F106" s="408"/>
    </row>
    <row r="107" spans="1:8" x14ac:dyDescent="0.25">
      <c r="E107" s="76"/>
      <c r="F107" s="76"/>
    </row>
    <row r="110" spans="1:8" x14ac:dyDescent="0.25">
      <c r="B110" s="408">
        <f>'Input Menu'!B50</f>
        <v>0</v>
      </c>
      <c r="C110" s="408"/>
      <c r="D110" s="408"/>
      <c r="E110" s="408"/>
      <c r="F110" s="408"/>
    </row>
    <row r="111" spans="1:8" x14ac:dyDescent="0.25">
      <c r="B111" s="408" t="s">
        <v>66</v>
      </c>
      <c r="C111" s="408"/>
      <c r="D111" s="408"/>
      <c r="E111" s="408"/>
      <c r="F111" s="408"/>
    </row>
  </sheetData>
  <sheetProtection password="C542" sheet="1" objects="1" scenarios="1"/>
  <protectedRanges>
    <protectedRange sqref="E101 B101 B105 E105 B110" name="Range1"/>
  </protectedRanges>
  <customSheetViews>
    <customSheetView guid="{B5F02B4C-8432-477C-902D-F5F59352B554}" showGridLines="0" hiddenRows="1" hiddenColumns="1">
      <pane ySplit="9" topLeftCell="A10" activePane="bottomLeft" state="frozen"/>
      <selection pane="bottomLeft" activeCell="M20" sqref="M20"/>
      <pageMargins left="0.7" right="0.7" top="0.75" bottom="0.75" header="0.3" footer="0.3"/>
    </customSheetView>
    <customSheetView guid="{4A908606-4657-4E94-A24A-D00115F5FBC8}" showPageBreaks="1" showGridLines="0" printArea="1" hiddenRows="1" hiddenColumns="1" state="hidden" view="pageBreakPreview">
      <pane ySplit="9" topLeftCell="A25" activePane="bottomLeft" state="frozen"/>
      <selection pane="bottomLeft" activeCell="A17" sqref="A17:A34"/>
      <pageMargins left="0.45" right="0.7" top="0.75" bottom="0.5" header="0.3" footer="0.3"/>
      <pageSetup paperSize="5" scale="95" orientation="portrait" horizontalDpi="4294967293" verticalDpi="4294967293" r:id="rId1"/>
    </customSheetView>
  </customSheetViews>
  <mergeCells count="97">
    <mergeCell ref="B111:F111"/>
    <mergeCell ref="B102:C102"/>
    <mergeCell ref="E102:F102"/>
    <mergeCell ref="B105:C105"/>
    <mergeCell ref="E105:F105"/>
    <mergeCell ref="B106:C106"/>
    <mergeCell ref="E106:F106"/>
    <mergeCell ref="B110:F110"/>
    <mergeCell ref="B101:C101"/>
    <mergeCell ref="E101:F101"/>
    <mergeCell ref="A69:F69"/>
    <mergeCell ref="G69:H69"/>
    <mergeCell ref="A76:H76"/>
    <mergeCell ref="B80:D80"/>
    <mergeCell ref="E80:F80"/>
    <mergeCell ref="B82:H85"/>
    <mergeCell ref="B78:D78"/>
    <mergeCell ref="E78:F78"/>
    <mergeCell ref="B79:D79"/>
    <mergeCell ref="E79:F79"/>
    <mergeCell ref="G68:H68"/>
    <mergeCell ref="B77:D77"/>
    <mergeCell ref="E77:F77"/>
    <mergeCell ref="A1:H1"/>
    <mergeCell ref="A2:H2"/>
    <mergeCell ref="A3:H3"/>
    <mergeCell ref="A67:B67"/>
    <mergeCell ref="C67:D67"/>
    <mergeCell ref="E67:F67"/>
    <mergeCell ref="G67:H67"/>
    <mergeCell ref="A66:B66"/>
    <mergeCell ref="C66:D66"/>
    <mergeCell ref="E66:F66"/>
    <mergeCell ref="A68:B68"/>
    <mergeCell ref="C68:D68"/>
    <mergeCell ref="E68:F68"/>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5:H5"/>
    <mergeCell ref="B6:C6"/>
    <mergeCell ref="F6:H6"/>
    <mergeCell ref="A8:H8"/>
    <mergeCell ref="B9:C9"/>
    <mergeCell ref="A11:A16"/>
    <mergeCell ref="E11:E16"/>
    <mergeCell ref="F11:F16"/>
    <mergeCell ref="G11:G16"/>
    <mergeCell ref="H11:H16"/>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4:B1048576"/>
  </dataValidations>
  <pageMargins left="0.45" right="0.7" top="0.75" bottom="0.5" header="0.3" footer="0.3"/>
  <pageSetup paperSize="5" scale="95" orientation="portrait" horizontalDpi="4294967293" verticalDpi="4294967293"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111"/>
  <sheetViews>
    <sheetView showGridLines="0" view="pageBreakPreview" zoomScale="110" zoomScaleNormal="100" zoomScaleSheetLayoutView="110" workbookViewId="0">
      <pane ySplit="9" topLeftCell="A27" activePane="bottomLeft" state="frozen"/>
      <selection pane="bottomLeft" sqref="A1:H1"/>
    </sheetView>
  </sheetViews>
  <sheetFormatPr defaultRowHeight="15" x14ac:dyDescent="0.25"/>
  <cols>
    <col min="1" max="1" width="12.7109375" style="3" customWidth="1"/>
    <col min="2" max="2" width="17.28515625" style="76" customWidth="1"/>
    <col min="3" max="3" width="9.140625" style="36" customWidth="1"/>
    <col min="4" max="4" width="10.5703125" style="76" customWidth="1"/>
    <col min="5" max="5" width="24.5703125" style="5" customWidth="1"/>
    <col min="6" max="6" width="9.85546875" style="5" customWidth="1"/>
    <col min="7" max="7" width="4.28515625" style="4" hidden="1" customWidth="1"/>
    <col min="8" max="8" width="10.5703125" style="4" customWidth="1"/>
    <col min="9" max="9" width="8.85546875" hidden="1" customWidth="1"/>
    <col min="10" max="10" width="4.28515625" hidden="1" customWidth="1"/>
    <col min="11" max="11" width="5.5703125" hidden="1" customWidth="1"/>
    <col min="13" max="13" width="60.7109375" customWidth="1"/>
    <col min="14" max="14" width="6.42578125" customWidth="1"/>
    <col min="15" max="15" width="2.28515625" customWidth="1"/>
  </cols>
  <sheetData>
    <row r="1" spans="1:11" ht="18.75" customHeight="1" x14ac:dyDescent="0.25">
      <c r="A1" s="402" t="str">
        <f>'Main Menu'!A1:F1</f>
        <v>Department of Education</v>
      </c>
      <c r="B1" s="402"/>
      <c r="C1" s="402"/>
      <c r="D1" s="402"/>
      <c r="E1" s="402"/>
      <c r="F1" s="402"/>
      <c r="G1" s="402"/>
      <c r="H1" s="402"/>
    </row>
    <row r="2" spans="1:11" ht="13.5" customHeight="1" x14ac:dyDescent="0.25">
      <c r="A2" s="402" t="str">
        <f>'Main Menu'!A2:F2</f>
        <v>Region X</v>
      </c>
      <c r="B2" s="402"/>
      <c r="C2" s="402"/>
      <c r="D2" s="402"/>
      <c r="E2" s="402"/>
      <c r="F2" s="402"/>
      <c r="G2" s="402"/>
      <c r="H2" s="402"/>
    </row>
    <row r="3" spans="1:11" ht="13.5" customHeight="1" x14ac:dyDescent="0.25">
      <c r="A3" s="403" t="str">
        <f>'Main Menu'!A3:F3</f>
        <v/>
      </c>
      <c r="B3" s="403"/>
      <c r="C3" s="403"/>
      <c r="D3" s="403"/>
      <c r="E3" s="403"/>
      <c r="F3" s="403"/>
      <c r="G3" s="403"/>
      <c r="H3" s="403"/>
    </row>
    <row r="4" spans="1:11" ht="8.25" customHeight="1" x14ac:dyDescent="0.25">
      <c r="A4" s="402"/>
      <c r="B4" s="402"/>
      <c r="C4" s="402"/>
      <c r="D4" s="402"/>
      <c r="E4" s="402"/>
      <c r="F4" s="402"/>
      <c r="G4" s="402"/>
      <c r="H4" s="402"/>
    </row>
    <row r="5" spans="1:11" ht="24" customHeight="1" x14ac:dyDescent="0.25">
      <c r="A5" s="358" t="s">
        <v>0</v>
      </c>
      <c r="B5" s="358"/>
      <c r="C5" s="358"/>
      <c r="D5" s="358"/>
      <c r="E5" s="358"/>
      <c r="F5" s="358"/>
      <c r="G5" s="358"/>
      <c r="H5" s="358"/>
    </row>
    <row r="6" spans="1:11" ht="35.25" customHeight="1" x14ac:dyDescent="0.25">
      <c r="A6" s="3" t="s">
        <v>1</v>
      </c>
      <c r="B6" s="359">
        <f>'Main Menu'!G6</f>
        <v>0</v>
      </c>
      <c r="C6" s="359"/>
      <c r="D6" s="34"/>
      <c r="E6" s="18" t="s">
        <v>30</v>
      </c>
      <c r="F6" s="360">
        <f>'Main Menu'!G7</f>
        <v>0</v>
      </c>
      <c r="G6" s="360"/>
      <c r="H6" s="360"/>
      <c r="K6">
        <f>B6</f>
        <v>0</v>
      </c>
    </row>
    <row r="7" spans="1:11" ht="6" customHeight="1" x14ac:dyDescent="0.25">
      <c r="B7" s="6"/>
      <c r="C7" s="37"/>
      <c r="D7" s="6"/>
      <c r="E7" s="15"/>
      <c r="F7" s="16"/>
      <c r="G7" s="16"/>
      <c r="H7" s="7"/>
    </row>
    <row r="8" spans="1:11" ht="18.75" customHeight="1" x14ac:dyDescent="0.25">
      <c r="A8" s="361" t="s">
        <v>31</v>
      </c>
      <c r="B8" s="361"/>
      <c r="C8" s="361"/>
      <c r="D8" s="361"/>
      <c r="E8" s="361"/>
      <c r="F8" s="361"/>
      <c r="G8" s="361"/>
      <c r="H8" s="361"/>
    </row>
    <row r="9" spans="1:11" s="2" customFormat="1" ht="27" customHeight="1" x14ac:dyDescent="0.25">
      <c r="A9" s="29" t="s">
        <v>2</v>
      </c>
      <c r="B9" s="362" t="s">
        <v>13</v>
      </c>
      <c r="C9" s="362"/>
      <c r="D9" s="74"/>
      <c r="E9" s="74" t="s">
        <v>14</v>
      </c>
      <c r="F9" s="74" t="s">
        <v>15</v>
      </c>
      <c r="G9" s="74" t="s">
        <v>15</v>
      </c>
      <c r="H9" s="31" t="s">
        <v>16</v>
      </c>
    </row>
    <row r="10" spans="1:11" s="2" customFormat="1" ht="2.25" customHeight="1" x14ac:dyDescent="0.25">
      <c r="A10" s="8"/>
      <c r="B10" s="9"/>
      <c r="C10" s="38"/>
      <c r="D10" s="9"/>
      <c r="E10" s="9"/>
      <c r="F10" s="14"/>
      <c r="G10" s="14"/>
      <c r="H10" s="19"/>
    </row>
    <row r="11" spans="1:11" ht="30" x14ac:dyDescent="0.25">
      <c r="A11" s="350" t="s">
        <v>3</v>
      </c>
      <c r="B11" s="32" t="s">
        <v>9</v>
      </c>
      <c r="C11" s="53" t="s">
        <v>10</v>
      </c>
      <c r="D11" s="54" t="s">
        <v>189</v>
      </c>
      <c r="E11" s="351"/>
      <c r="F11" s="352" t="str">
        <f>IF(D16&gt;=95,"3",IF(D16&gt;=90,"2",IF(D16&gt;=85,"1","0")))</f>
        <v>0</v>
      </c>
      <c r="G11" s="355">
        <f>F11*0.45</f>
        <v>0</v>
      </c>
      <c r="H11" s="355">
        <f>G11</f>
        <v>0</v>
      </c>
    </row>
    <row r="12" spans="1:11" hidden="1" x14ac:dyDescent="0.25">
      <c r="A12" s="350"/>
      <c r="B12" s="11" t="str">
        <f>'Main Menu'!B14</f>
        <v>SY 2009-2010</v>
      </c>
      <c r="C12" s="39"/>
      <c r="D12" s="33">
        <f>'Main Menu'!D14</f>
        <v>990</v>
      </c>
      <c r="E12" s="351"/>
      <c r="F12" s="353"/>
      <c r="G12" s="356"/>
      <c r="H12" s="356"/>
    </row>
    <row r="13" spans="1:11" ht="18.75" customHeight="1" x14ac:dyDescent="0.25">
      <c r="A13" s="350"/>
      <c r="B13" s="11" t="str">
        <f>'Main Menu'!B15</f>
        <v/>
      </c>
      <c r="C13" s="40"/>
      <c r="D13" s="33" t="str">
        <f>'Main Menu'!F15</f>
        <v/>
      </c>
      <c r="E13" s="351"/>
      <c r="F13" s="353"/>
      <c r="G13" s="356"/>
      <c r="H13" s="356"/>
      <c r="K13" t="s">
        <v>17</v>
      </c>
    </row>
    <row r="14" spans="1:11" ht="20.25" customHeight="1" x14ac:dyDescent="0.25">
      <c r="A14" s="350"/>
      <c r="B14" s="11" t="str">
        <f>'Main Menu'!B16</f>
        <v/>
      </c>
      <c r="C14" s="40"/>
      <c r="D14" s="33" t="str">
        <f>'Main Menu'!F16</f>
        <v/>
      </c>
      <c r="E14" s="351"/>
      <c r="F14" s="353"/>
      <c r="G14" s="356"/>
      <c r="H14" s="356"/>
      <c r="K14" t="s">
        <v>18</v>
      </c>
    </row>
    <row r="15" spans="1:11" ht="19.5" customHeight="1" x14ac:dyDescent="0.25">
      <c r="A15" s="350"/>
      <c r="B15" s="11" t="str">
        <f>'Main Menu'!B17</f>
        <v/>
      </c>
      <c r="C15" s="40"/>
      <c r="D15" s="33" t="str">
        <f>'Main Menu'!F17</f>
        <v/>
      </c>
      <c r="E15" s="351"/>
      <c r="F15" s="353"/>
      <c r="G15" s="356"/>
      <c r="H15" s="356"/>
      <c r="K15" t="s">
        <v>19</v>
      </c>
    </row>
    <row r="16" spans="1:11" ht="32.25" customHeight="1" x14ac:dyDescent="0.25">
      <c r="A16" s="350"/>
      <c r="B16" s="77" t="s">
        <v>28</v>
      </c>
      <c r="C16" s="40"/>
      <c r="D16" s="54">
        <f>'Main Menu'!F18</f>
        <v>0</v>
      </c>
      <c r="E16" s="351"/>
      <c r="F16" s="354"/>
      <c r="G16" s="357"/>
      <c r="H16" s="357"/>
      <c r="I16" s="35"/>
      <c r="K16" t="s">
        <v>20</v>
      </c>
    </row>
    <row r="17" spans="1:11" ht="27" customHeight="1" x14ac:dyDescent="0.25">
      <c r="A17" s="350" t="s">
        <v>4</v>
      </c>
      <c r="B17" s="32" t="s">
        <v>11</v>
      </c>
      <c r="C17" s="53" t="s">
        <v>12</v>
      </c>
      <c r="D17" s="54" t="s">
        <v>69</v>
      </c>
      <c r="E17" s="363"/>
      <c r="F17" s="366" t="e">
        <f>IF(C22&gt;=5,"1",IF(C22&gt;=2,"2",IF(C22&lt;2,"3","0")))</f>
        <v>#VALUE!</v>
      </c>
      <c r="G17" s="367" t="e">
        <f>F17*0.0833</f>
        <v>#VALUE!</v>
      </c>
      <c r="H17" s="368" t="e">
        <f>SUM(G17:G34)</f>
        <v>#VALUE!</v>
      </c>
      <c r="K17" t="s">
        <v>21</v>
      </c>
    </row>
    <row r="18" spans="1:11" ht="15" hidden="1" customHeight="1" x14ac:dyDescent="0.25">
      <c r="A18" s="350"/>
      <c r="B18" s="11" t="str">
        <f>'Main Menu'!B20</f>
        <v>SY 2008-2009</v>
      </c>
      <c r="C18" s="39"/>
      <c r="D18" s="33">
        <f>'Main Menu'!D20</f>
        <v>0.02</v>
      </c>
      <c r="E18" s="364"/>
      <c r="F18" s="366"/>
      <c r="G18" s="367"/>
      <c r="H18" s="356"/>
      <c r="I18" s="43"/>
      <c r="J18" s="41"/>
    </row>
    <row r="19" spans="1:11" x14ac:dyDescent="0.25">
      <c r="A19" s="350"/>
      <c r="B19" s="11" t="str">
        <f>'Main Menu'!B21</f>
        <v/>
      </c>
      <c r="C19" s="40"/>
      <c r="D19" s="65" t="str">
        <f>'Main Menu'!D21</f>
        <v/>
      </c>
      <c r="E19" s="364"/>
      <c r="F19" s="366"/>
      <c r="G19" s="367"/>
      <c r="H19" s="356"/>
      <c r="I19" s="43"/>
      <c r="J19" s="40"/>
      <c r="K19" t="s">
        <v>22</v>
      </c>
    </row>
    <row r="20" spans="1:11" x14ac:dyDescent="0.25">
      <c r="A20" s="350"/>
      <c r="B20" s="11" t="str">
        <f>'Main Menu'!B22</f>
        <v/>
      </c>
      <c r="C20" s="40" t="e">
        <f>D20-D19</f>
        <v>#VALUE!</v>
      </c>
      <c r="D20" s="65" t="str">
        <f>'Main Menu'!D22</f>
        <v/>
      </c>
      <c r="E20" s="364"/>
      <c r="F20" s="366"/>
      <c r="G20" s="367"/>
      <c r="H20" s="356"/>
      <c r="I20" s="43"/>
      <c r="J20" s="40"/>
      <c r="K20" t="s">
        <v>23</v>
      </c>
    </row>
    <row r="21" spans="1:11" x14ac:dyDescent="0.25">
      <c r="A21" s="350"/>
      <c r="B21" s="11" t="str">
        <f>'Main Menu'!B23</f>
        <v/>
      </c>
      <c r="C21" s="40" t="e">
        <f>D21-D20</f>
        <v>#VALUE!</v>
      </c>
      <c r="D21" s="65" t="str">
        <f>'Main Menu'!D23</f>
        <v/>
      </c>
      <c r="E21" s="364"/>
      <c r="F21" s="366"/>
      <c r="G21" s="367"/>
      <c r="H21" s="356"/>
      <c r="I21" s="43"/>
      <c r="J21" s="40"/>
      <c r="K21" t="s">
        <v>24</v>
      </c>
    </row>
    <row r="22" spans="1:11" x14ac:dyDescent="0.25">
      <c r="A22" s="350"/>
      <c r="B22" s="77" t="s">
        <v>29</v>
      </c>
      <c r="C22" s="72" t="e">
        <f>(C20+C21)/2</f>
        <v>#VALUE!</v>
      </c>
      <c r="D22" s="66"/>
      <c r="E22" s="365"/>
      <c r="F22" s="366"/>
      <c r="G22" s="367"/>
      <c r="H22" s="356"/>
      <c r="I22" s="43"/>
      <c r="J22" s="41"/>
    </row>
    <row r="23" spans="1:11" ht="30" x14ac:dyDescent="0.25">
      <c r="A23" s="350"/>
      <c r="B23" s="32" t="s">
        <v>5</v>
      </c>
      <c r="C23" s="53" t="s">
        <v>10</v>
      </c>
      <c r="D23" s="53" t="s">
        <v>70</v>
      </c>
      <c r="E23" s="351"/>
      <c r="F23" s="352" t="e">
        <f>grd(C28)</f>
        <v>#VALUE!</v>
      </c>
      <c r="G23" s="367" t="e">
        <f>F23*0.0833</f>
        <v>#VALUE!</v>
      </c>
      <c r="H23" s="356"/>
      <c r="K23" t="s">
        <v>25</v>
      </c>
    </row>
    <row r="24" spans="1:11" hidden="1" x14ac:dyDescent="0.25">
      <c r="A24" s="350"/>
      <c r="B24" s="11" t="str">
        <f>'Main Menu'!B26</f>
        <v>SY 2008-2009</v>
      </c>
      <c r="C24" s="39"/>
      <c r="D24" s="39">
        <f>'Main Menu'!D26</f>
        <v>65</v>
      </c>
      <c r="E24" s="351"/>
      <c r="F24" s="353"/>
      <c r="G24" s="367"/>
      <c r="H24" s="356"/>
    </row>
    <row r="25" spans="1:11" x14ac:dyDescent="0.25">
      <c r="A25" s="350"/>
      <c r="B25" s="11" t="str">
        <f>'Main Menu'!B27</f>
        <v/>
      </c>
      <c r="C25" s="40"/>
      <c r="D25" s="63" t="str">
        <f>'Main Menu'!D27</f>
        <v/>
      </c>
      <c r="E25" s="351"/>
      <c r="F25" s="353"/>
      <c r="G25" s="367"/>
      <c r="H25" s="356"/>
      <c r="K25" t="s">
        <v>26</v>
      </c>
    </row>
    <row r="26" spans="1:11" x14ac:dyDescent="0.25">
      <c r="A26" s="350"/>
      <c r="B26" s="11" t="str">
        <f>'Main Menu'!B28</f>
        <v/>
      </c>
      <c r="C26" s="40" t="e">
        <f>(D26-D25)/D25*100</f>
        <v>#VALUE!</v>
      </c>
      <c r="D26" s="63" t="str">
        <f>'Main Menu'!D28</f>
        <v/>
      </c>
      <c r="E26" s="351"/>
      <c r="F26" s="353"/>
      <c r="G26" s="367"/>
      <c r="H26" s="356"/>
      <c r="K26" t="s">
        <v>27</v>
      </c>
    </row>
    <row r="27" spans="1:11" x14ac:dyDescent="0.25">
      <c r="A27" s="350"/>
      <c r="B27" s="11" t="str">
        <f>'Main Menu'!B29</f>
        <v/>
      </c>
      <c r="C27" s="40" t="e">
        <f>(D27-D26)/D26*100</f>
        <v>#VALUE!</v>
      </c>
      <c r="D27" s="63" t="str">
        <f>'Main Menu'!D29</f>
        <v/>
      </c>
      <c r="E27" s="351"/>
      <c r="F27" s="353"/>
      <c r="G27" s="367"/>
      <c r="H27" s="356"/>
    </row>
    <row r="28" spans="1:11" x14ac:dyDescent="0.25">
      <c r="A28" s="350"/>
      <c r="B28" s="77" t="s">
        <v>28</v>
      </c>
      <c r="C28" s="72" t="e">
        <f>(C26+C27)/2</f>
        <v>#VALUE!</v>
      </c>
      <c r="D28" s="40"/>
      <c r="E28" s="351"/>
      <c r="F28" s="354"/>
      <c r="G28" s="367"/>
      <c r="H28" s="356"/>
    </row>
    <row r="29" spans="1:11" ht="30" x14ac:dyDescent="0.25">
      <c r="A29" s="350"/>
      <c r="B29" s="32" t="s">
        <v>6</v>
      </c>
      <c r="C29" s="53" t="s">
        <v>10</v>
      </c>
      <c r="D29" s="53" t="s">
        <v>71</v>
      </c>
      <c r="E29" s="351"/>
      <c r="F29" s="352">
        <f>grd(C34)</f>
        <v>0</v>
      </c>
      <c r="G29" s="367">
        <f>F29*0.0834</f>
        <v>0</v>
      </c>
      <c r="H29" s="356"/>
    </row>
    <row r="30" spans="1:11" hidden="1" x14ac:dyDescent="0.25">
      <c r="A30" s="350"/>
      <c r="B30" s="11" t="str">
        <f>'Main Menu'!B32</f>
        <v>SY 2008-2009</v>
      </c>
      <c r="C30" s="39"/>
      <c r="D30" s="39">
        <f>'Main Menu'!D32</f>
        <v>58</v>
      </c>
      <c r="E30" s="351"/>
      <c r="F30" s="353"/>
      <c r="G30" s="367"/>
      <c r="H30" s="356"/>
    </row>
    <row r="31" spans="1:11" x14ac:dyDescent="0.25">
      <c r="A31" s="350"/>
      <c r="B31" s="11" t="str">
        <f>'Main Menu'!B33</f>
        <v/>
      </c>
      <c r="C31" s="40"/>
      <c r="D31" s="63">
        <f>'Main Menu'!D33</f>
        <v>95</v>
      </c>
      <c r="E31" s="351"/>
      <c r="F31" s="353"/>
      <c r="G31" s="367"/>
      <c r="H31" s="356"/>
    </row>
    <row r="32" spans="1:11" x14ac:dyDescent="0.25">
      <c r="A32" s="350"/>
      <c r="B32" s="11" t="str">
        <f>'Main Menu'!B34</f>
        <v/>
      </c>
      <c r="C32" s="40">
        <f>(D32-D31)/D31*100</f>
        <v>1.0526315789473684</v>
      </c>
      <c r="D32" s="63">
        <f>'Main Menu'!D34</f>
        <v>96</v>
      </c>
      <c r="E32" s="351"/>
      <c r="F32" s="353"/>
      <c r="G32" s="367"/>
      <c r="H32" s="356"/>
    </row>
    <row r="33" spans="1:8" x14ac:dyDescent="0.25">
      <c r="A33" s="350"/>
      <c r="B33" s="11" t="str">
        <f>'Main Menu'!B35</f>
        <v/>
      </c>
      <c r="C33" s="40">
        <f>(D33-D32)/D32*100</f>
        <v>-12.791666666666668</v>
      </c>
      <c r="D33" s="63">
        <f>'Main Menu'!D35</f>
        <v>83.72</v>
      </c>
      <c r="E33" s="351"/>
      <c r="F33" s="353"/>
      <c r="G33" s="367"/>
      <c r="H33" s="356"/>
    </row>
    <row r="34" spans="1:8" x14ac:dyDescent="0.25">
      <c r="A34" s="350"/>
      <c r="B34" s="77" t="s">
        <v>28</v>
      </c>
      <c r="C34" s="72">
        <f>(C32+C33)/2</f>
        <v>-5.8695175438596499</v>
      </c>
      <c r="D34" s="40"/>
      <c r="E34" s="351"/>
      <c r="F34" s="354"/>
      <c r="G34" s="367"/>
      <c r="H34" s="357"/>
    </row>
    <row r="35" spans="1:8" ht="38.25" customHeight="1" x14ac:dyDescent="0.25">
      <c r="A35" s="350" t="s">
        <v>8</v>
      </c>
      <c r="B35" s="32" t="s">
        <v>7</v>
      </c>
      <c r="C35" s="64" t="s">
        <v>10</v>
      </c>
      <c r="D35" s="64" t="s">
        <v>7</v>
      </c>
      <c r="E35" s="351"/>
      <c r="F35" s="352" t="e">
        <f>grdee(D40)</f>
        <v>#VALUE!</v>
      </c>
      <c r="G35" s="355" t="e">
        <f>F35*0.3</f>
        <v>#VALUE!</v>
      </c>
      <c r="H35" s="355" t="e">
        <f>G35</f>
        <v>#VALUE!</v>
      </c>
    </row>
    <row r="36" spans="1:8" ht="15" hidden="1" customHeight="1" x14ac:dyDescent="0.25">
      <c r="A36" s="350"/>
      <c r="B36" s="11" t="str">
        <f>'Main Menu'!B38</f>
        <v>SY 2008-2009</v>
      </c>
      <c r="C36" s="63"/>
      <c r="D36" s="63">
        <f>'Main Menu'!D38</f>
        <v>56</v>
      </c>
      <c r="E36" s="351"/>
      <c r="F36" s="353"/>
      <c r="G36" s="356"/>
      <c r="H36" s="356"/>
    </row>
    <row r="37" spans="1:8" ht="25.5" customHeight="1" x14ac:dyDescent="0.25">
      <c r="A37" s="350"/>
      <c r="B37" s="11" t="str">
        <f>'Main Menu'!B39</f>
        <v/>
      </c>
      <c r="C37" s="40"/>
      <c r="D37" s="63" t="str">
        <f>'Main Menu'!D39</f>
        <v/>
      </c>
      <c r="E37" s="351"/>
      <c r="F37" s="353"/>
      <c r="G37" s="356"/>
      <c r="H37" s="356"/>
    </row>
    <row r="38" spans="1:8" ht="24.75" customHeight="1" x14ac:dyDescent="0.25">
      <c r="A38" s="350"/>
      <c r="B38" s="11" t="str">
        <f>'Main Menu'!B40</f>
        <v/>
      </c>
      <c r="C38" s="40"/>
      <c r="D38" s="63" t="str">
        <f>'Main Menu'!D40</f>
        <v/>
      </c>
      <c r="E38" s="351"/>
      <c r="F38" s="353"/>
      <c r="G38" s="356"/>
      <c r="H38" s="356"/>
    </row>
    <row r="39" spans="1:8" ht="27" customHeight="1" x14ac:dyDescent="0.25">
      <c r="A39" s="350"/>
      <c r="B39" s="11" t="str">
        <f>'Main Menu'!B41</f>
        <v/>
      </c>
      <c r="C39" s="40"/>
      <c r="D39" s="63" t="str">
        <f>'Main Menu'!D41</f>
        <v/>
      </c>
      <c r="E39" s="351"/>
      <c r="F39" s="353"/>
      <c r="G39" s="356"/>
      <c r="H39" s="356"/>
    </row>
    <row r="40" spans="1:8" ht="24" customHeight="1" x14ac:dyDescent="0.25">
      <c r="A40" s="350"/>
      <c r="B40" s="77" t="s">
        <v>28</v>
      </c>
      <c r="C40" s="71"/>
      <c r="D40" s="40" t="e">
        <f>AVERAGE(D37:D39)</f>
        <v>#DIV/0!</v>
      </c>
      <c r="E40" s="351"/>
      <c r="F40" s="354"/>
      <c r="G40" s="357"/>
      <c r="H40" s="357"/>
    </row>
    <row r="41" spans="1:8" ht="13.5" customHeight="1" x14ac:dyDescent="0.25">
      <c r="A41" s="369" t="s">
        <v>32</v>
      </c>
      <c r="B41" s="370"/>
      <c r="C41" s="370"/>
      <c r="D41" s="370"/>
      <c r="E41" s="371"/>
      <c r="F41" s="25"/>
      <c r="G41" s="24"/>
      <c r="H41" s="23" t="e">
        <f>SUM(H11:H40)</f>
        <v>#VALUE!</v>
      </c>
    </row>
    <row r="42" spans="1:8" ht="8.25" customHeight="1" x14ac:dyDescent="0.25">
      <c r="A42" s="20"/>
      <c r="C42" s="42"/>
      <c r="D42" s="26"/>
    </row>
    <row r="43" spans="1:8" ht="13.5" customHeight="1" x14ac:dyDescent="0.25">
      <c r="A43" s="372" t="s">
        <v>43</v>
      </c>
      <c r="B43" s="372"/>
      <c r="C43" s="372"/>
      <c r="D43" s="372"/>
      <c r="E43" s="372"/>
      <c r="F43" s="372"/>
      <c r="G43" s="372"/>
      <c r="H43" s="372"/>
    </row>
    <row r="44" spans="1:8" ht="22.5" customHeight="1" x14ac:dyDescent="0.25">
      <c r="A44" s="373" t="s">
        <v>44</v>
      </c>
      <c r="B44" s="373"/>
      <c r="C44" s="373"/>
      <c r="D44" s="373"/>
      <c r="E44" s="373"/>
      <c r="F44" s="373"/>
      <c r="G44" s="373"/>
      <c r="H44" s="373"/>
    </row>
    <row r="45" spans="1:8" ht="26.25" customHeight="1" x14ac:dyDescent="0.25">
      <c r="A45" s="374" t="s">
        <v>45</v>
      </c>
      <c r="B45" s="374"/>
      <c r="C45" s="375" t="s">
        <v>51</v>
      </c>
      <c r="D45" s="376"/>
      <c r="E45" s="374" t="s">
        <v>52</v>
      </c>
      <c r="F45" s="374"/>
      <c r="G45" s="377" t="s">
        <v>16</v>
      </c>
      <c r="H45" s="378"/>
    </row>
    <row r="46" spans="1:8" x14ac:dyDescent="0.25">
      <c r="A46" s="379" t="s">
        <v>46</v>
      </c>
      <c r="B46" s="379"/>
      <c r="C46" s="380">
        <v>0.3</v>
      </c>
      <c r="D46" s="381"/>
      <c r="E46" s="382">
        <f>'Document Analysis, Obs. Discuss'!AP71</f>
        <v>0</v>
      </c>
      <c r="F46" s="366"/>
      <c r="G46" s="383">
        <f>E46*0.3</f>
        <v>0</v>
      </c>
      <c r="H46" s="384"/>
    </row>
    <row r="47" spans="1:8" x14ac:dyDescent="0.25">
      <c r="A47" s="379" t="s">
        <v>47</v>
      </c>
      <c r="B47" s="379"/>
      <c r="C47" s="380">
        <v>0.3</v>
      </c>
      <c r="D47" s="381"/>
      <c r="E47" s="382">
        <f>'Document Analysis, Obs. Discuss'!AP72</f>
        <v>0</v>
      </c>
      <c r="F47" s="366"/>
      <c r="G47" s="383">
        <f>E47*0.3</f>
        <v>0</v>
      </c>
      <c r="H47" s="384"/>
    </row>
    <row r="48" spans="1:8" x14ac:dyDescent="0.25">
      <c r="A48" s="379" t="s">
        <v>48</v>
      </c>
      <c r="B48" s="379"/>
      <c r="C48" s="380">
        <v>0.25</v>
      </c>
      <c r="D48" s="381"/>
      <c r="E48" s="382">
        <f>'Document Analysis, Obs. Discuss'!AP73</f>
        <v>0</v>
      </c>
      <c r="F48" s="366"/>
      <c r="G48" s="383">
        <f>E48*0.25</f>
        <v>0</v>
      </c>
      <c r="H48" s="384"/>
    </row>
    <row r="49" spans="1:8" x14ac:dyDescent="0.25">
      <c r="A49" s="379" t="s">
        <v>49</v>
      </c>
      <c r="B49" s="379"/>
      <c r="C49" s="380">
        <v>0.15</v>
      </c>
      <c r="D49" s="381"/>
      <c r="E49" s="382">
        <f>'Document Analysis, Obs. Discuss'!AP74</f>
        <v>0</v>
      </c>
      <c r="F49" s="366"/>
      <c r="G49" s="383">
        <f>E49*0.15</f>
        <v>0</v>
      </c>
      <c r="H49" s="384"/>
    </row>
    <row r="50" spans="1:8" x14ac:dyDescent="0.25">
      <c r="A50" s="385" t="s">
        <v>50</v>
      </c>
      <c r="B50" s="386"/>
      <c r="C50" s="386"/>
      <c r="D50" s="386"/>
      <c r="E50" s="386"/>
      <c r="F50" s="387"/>
      <c r="G50" s="388">
        <f>SUM(G46:G49)</f>
        <v>0</v>
      </c>
      <c r="H50" s="389"/>
    </row>
    <row r="51" spans="1:8" s="50" customFormat="1" ht="12.75" customHeight="1" x14ac:dyDescent="0.25">
      <c r="A51" s="52" t="s">
        <v>33</v>
      </c>
      <c r="B51" s="45"/>
      <c r="C51" s="46" t="s">
        <v>34</v>
      </c>
      <c r="D51" s="47"/>
      <c r="E51" s="48"/>
      <c r="F51" s="48"/>
      <c r="G51" s="49"/>
      <c r="H51" s="49"/>
    </row>
    <row r="52" spans="1:8" s="50" customFormat="1" ht="12.75" customHeight="1" x14ac:dyDescent="0.25">
      <c r="A52" s="51"/>
      <c r="B52" s="45"/>
      <c r="C52" s="46" t="s">
        <v>35</v>
      </c>
      <c r="D52" s="47"/>
      <c r="E52" s="48"/>
      <c r="F52" s="48"/>
      <c r="G52" s="49"/>
      <c r="H52" s="49"/>
    </row>
    <row r="53" spans="1:8" s="50" customFormat="1" ht="12.75" customHeight="1" x14ac:dyDescent="0.25">
      <c r="A53" s="51"/>
      <c r="B53" s="45"/>
      <c r="C53" s="46" t="s">
        <v>36</v>
      </c>
      <c r="D53" s="47"/>
      <c r="E53" s="48"/>
      <c r="F53" s="48"/>
      <c r="G53" s="49"/>
      <c r="H53" s="49"/>
    </row>
    <row r="54" spans="1:8" ht="15.75" customHeight="1" x14ac:dyDescent="0.25">
      <c r="A54" s="21" t="s">
        <v>37</v>
      </c>
      <c r="B54" s="390" t="s">
        <v>38</v>
      </c>
      <c r="C54" s="391"/>
      <c r="D54" s="392"/>
      <c r="E54" s="390" t="s">
        <v>39</v>
      </c>
      <c r="F54" s="392"/>
    </row>
    <row r="55" spans="1:8" x14ac:dyDescent="0.25">
      <c r="B55" s="393" t="s">
        <v>40</v>
      </c>
      <c r="C55" s="394"/>
      <c r="D55" s="395"/>
      <c r="E55" s="393" t="s">
        <v>34</v>
      </c>
      <c r="F55" s="395"/>
    </row>
    <row r="56" spans="1:8" x14ac:dyDescent="0.25">
      <c r="B56" s="393" t="s">
        <v>41</v>
      </c>
      <c r="C56" s="394"/>
      <c r="D56" s="395"/>
      <c r="E56" s="393" t="s">
        <v>35</v>
      </c>
      <c r="F56" s="395"/>
    </row>
    <row r="57" spans="1:8" x14ac:dyDescent="0.25">
      <c r="B57" s="393" t="s">
        <v>42</v>
      </c>
      <c r="C57" s="394"/>
      <c r="D57" s="395"/>
      <c r="E57" s="393" t="s">
        <v>36</v>
      </c>
      <c r="F57" s="395"/>
    </row>
    <row r="58" spans="1:8" x14ac:dyDescent="0.25">
      <c r="B58" s="44"/>
      <c r="C58" s="44"/>
      <c r="D58" s="44"/>
      <c r="E58" s="44"/>
      <c r="F58" s="44"/>
    </row>
    <row r="59" spans="1:8" x14ac:dyDescent="0.25">
      <c r="B59" s="44"/>
      <c r="C59" s="44"/>
      <c r="D59" s="44"/>
      <c r="E59" s="44"/>
      <c r="F59" s="44"/>
    </row>
    <row r="60" spans="1:8" x14ac:dyDescent="0.25">
      <c r="B60" s="44"/>
      <c r="C60" s="44"/>
      <c r="D60" s="44"/>
      <c r="E60" s="44"/>
      <c r="F60" s="44"/>
    </row>
    <row r="61" spans="1:8" x14ac:dyDescent="0.25">
      <c r="B61" s="44"/>
      <c r="C61" s="44"/>
      <c r="D61" s="44"/>
      <c r="E61" s="44"/>
      <c r="F61" s="44"/>
    </row>
    <row r="62" spans="1:8" x14ac:dyDescent="0.25">
      <c r="B62" s="44"/>
      <c r="C62" s="44"/>
      <c r="D62" s="44"/>
      <c r="E62" s="44"/>
      <c r="F62" s="44"/>
    </row>
    <row r="63" spans="1:8" x14ac:dyDescent="0.25">
      <c r="B63" s="44"/>
      <c r="C63" s="44"/>
      <c r="D63" s="44"/>
      <c r="E63" s="44"/>
      <c r="F63" s="44"/>
    </row>
    <row r="65" spans="1:15" ht="19.5" customHeight="1" x14ac:dyDescent="0.25">
      <c r="A65" s="373" t="s">
        <v>53</v>
      </c>
      <c r="B65" s="373"/>
      <c r="C65" s="373"/>
      <c r="D65" s="373"/>
      <c r="E65" s="373"/>
      <c r="F65" s="373"/>
      <c r="G65" s="373"/>
      <c r="H65" s="373"/>
    </row>
    <row r="66" spans="1:15" ht="30" customHeight="1" x14ac:dyDescent="0.25">
      <c r="A66" s="374" t="s">
        <v>54</v>
      </c>
      <c r="B66" s="374"/>
      <c r="C66" s="375" t="s">
        <v>51</v>
      </c>
      <c r="D66" s="376"/>
      <c r="E66" s="374" t="s">
        <v>15</v>
      </c>
      <c r="F66" s="374"/>
      <c r="G66" s="377" t="s">
        <v>16</v>
      </c>
      <c r="H66" s="378"/>
    </row>
    <row r="67" spans="1:15" x14ac:dyDescent="0.25">
      <c r="A67" s="379" t="s">
        <v>55</v>
      </c>
      <c r="B67" s="379"/>
      <c r="C67" s="380">
        <v>0.6</v>
      </c>
      <c r="D67" s="381"/>
      <c r="E67" s="382" t="e">
        <f>H41</f>
        <v>#VALUE!</v>
      </c>
      <c r="F67" s="382"/>
      <c r="G67" s="396" t="e">
        <f>C67*E67</f>
        <v>#VALUE!</v>
      </c>
      <c r="H67" s="397"/>
      <c r="N67" t="s">
        <v>180</v>
      </c>
      <c r="O67" s="43" t="e">
        <f>E67</f>
        <v>#VALUE!</v>
      </c>
    </row>
    <row r="68" spans="1:15" x14ac:dyDescent="0.25">
      <c r="A68" s="379" t="s">
        <v>57</v>
      </c>
      <c r="B68" s="379"/>
      <c r="C68" s="380">
        <v>0.4</v>
      </c>
      <c r="D68" s="381"/>
      <c r="E68" s="404">
        <f>G50</f>
        <v>0</v>
      </c>
      <c r="F68" s="404"/>
      <c r="G68" s="396">
        <f>C68*E68</f>
        <v>0</v>
      </c>
      <c r="H68" s="397"/>
      <c r="N68" t="s">
        <v>181</v>
      </c>
      <c r="O68" s="43">
        <f>E68</f>
        <v>0</v>
      </c>
    </row>
    <row r="69" spans="1:15" x14ac:dyDescent="0.25">
      <c r="A69" s="385" t="s">
        <v>56</v>
      </c>
      <c r="B69" s="386"/>
      <c r="C69" s="386"/>
      <c r="D69" s="386"/>
      <c r="E69" s="386"/>
      <c r="F69" s="387"/>
      <c r="G69" s="388" t="e">
        <f>SUM(G67:G68)</f>
        <v>#VALUE!</v>
      </c>
      <c r="H69" s="389"/>
      <c r="N69" t="s">
        <v>182</v>
      </c>
      <c r="O69" s="43" t="e">
        <f>G69</f>
        <v>#VALUE!</v>
      </c>
    </row>
    <row r="70" spans="1:15" ht="9.75" customHeight="1" x14ac:dyDescent="0.25"/>
    <row r="71" spans="1:15" x14ac:dyDescent="0.25">
      <c r="A71" s="28" t="s">
        <v>33</v>
      </c>
    </row>
    <row r="72" spans="1:15" x14ac:dyDescent="0.25">
      <c r="B72" s="27" t="s">
        <v>58</v>
      </c>
    </row>
    <row r="73" spans="1:15" x14ac:dyDescent="0.25">
      <c r="B73" s="27" t="s">
        <v>59</v>
      </c>
    </row>
    <row r="74" spans="1:15" x14ac:dyDescent="0.25">
      <c r="B74" s="27" t="s">
        <v>60</v>
      </c>
    </row>
    <row r="76" spans="1:15" ht="19.5" customHeight="1" x14ac:dyDescent="0.25">
      <c r="A76" s="373" t="s">
        <v>61</v>
      </c>
      <c r="B76" s="373"/>
      <c r="C76" s="373"/>
      <c r="D76" s="373"/>
      <c r="E76" s="373"/>
      <c r="F76" s="373"/>
      <c r="G76" s="373"/>
      <c r="H76" s="373"/>
    </row>
    <row r="77" spans="1:15" ht="15.75" customHeight="1" x14ac:dyDescent="0.25">
      <c r="B77" s="398" t="s">
        <v>38</v>
      </c>
      <c r="C77" s="399"/>
      <c r="D77" s="400"/>
      <c r="E77" s="401" t="s">
        <v>39</v>
      </c>
      <c r="F77" s="401"/>
    </row>
    <row r="78" spans="1:15" x14ac:dyDescent="0.25">
      <c r="B78" s="393" t="s">
        <v>40</v>
      </c>
      <c r="C78" s="394"/>
      <c r="D78" s="395"/>
      <c r="E78" s="406" t="s">
        <v>62</v>
      </c>
      <c r="F78" s="406"/>
    </row>
    <row r="79" spans="1:15" x14ac:dyDescent="0.25">
      <c r="B79" s="393" t="s">
        <v>41</v>
      </c>
      <c r="C79" s="394"/>
      <c r="D79" s="395"/>
      <c r="E79" s="406" t="s">
        <v>63</v>
      </c>
      <c r="F79" s="406"/>
    </row>
    <row r="80" spans="1:15" x14ac:dyDescent="0.25">
      <c r="B80" s="393" t="s">
        <v>42</v>
      </c>
      <c r="C80" s="394"/>
      <c r="D80" s="395"/>
      <c r="E80" s="406" t="s">
        <v>64</v>
      </c>
      <c r="F80" s="406"/>
    </row>
    <row r="81" spans="1:8" x14ac:dyDescent="0.25">
      <c r="B81" s="44"/>
      <c r="C81" s="44"/>
      <c r="D81" s="44"/>
      <c r="E81" s="44"/>
      <c r="F81" s="44"/>
    </row>
    <row r="82" spans="1:8" ht="15" customHeight="1" x14ac:dyDescent="0.25">
      <c r="A82" s="55" t="s">
        <v>72</v>
      </c>
      <c r="B82" s="407" t="e">
        <f>IF(G69&lt;1.5,"Developing level- Structures and mechanisms with acceptable level and extent of community participation and impact on learning outcomes.",IF(G69&lt;2.5,"Maturing level - Introducing and sustaining continuous improvement process that integrates wider community participation and improve sinificantly performance and learning outcomes.",IF(G69&lt;3,"Advanced level - Ensuring the production of intended outputs/outcomes and meeting all standards of a system fully integrated in the local community and is self-renewing and self-sustaining.","")))</f>
        <v>#VALUE!</v>
      </c>
      <c r="C82" s="407"/>
      <c r="D82" s="407"/>
      <c r="E82" s="407"/>
      <c r="F82" s="407"/>
      <c r="G82" s="407"/>
      <c r="H82" s="407"/>
    </row>
    <row r="83" spans="1:8" x14ac:dyDescent="0.25">
      <c r="B83" s="407"/>
      <c r="C83" s="407"/>
      <c r="D83" s="407"/>
      <c r="E83" s="407"/>
      <c r="F83" s="407"/>
      <c r="G83" s="407"/>
      <c r="H83" s="407"/>
    </row>
    <row r="84" spans="1:8" x14ac:dyDescent="0.25">
      <c r="B84" s="407"/>
      <c r="C84" s="407"/>
      <c r="D84" s="407"/>
      <c r="E84" s="407"/>
      <c r="F84" s="407"/>
      <c r="G84" s="407"/>
      <c r="H84" s="407"/>
    </row>
    <row r="85" spans="1:8" x14ac:dyDescent="0.25">
      <c r="B85" s="407"/>
      <c r="C85" s="407"/>
      <c r="D85" s="407"/>
      <c r="E85" s="407"/>
      <c r="F85" s="407"/>
      <c r="G85" s="407"/>
      <c r="H85" s="407"/>
    </row>
    <row r="86" spans="1:8" x14ac:dyDescent="0.25">
      <c r="B86" s="61"/>
      <c r="C86" s="61"/>
      <c r="D86" s="61"/>
      <c r="E86" s="61"/>
      <c r="F86" s="61"/>
      <c r="G86" s="61"/>
      <c r="H86" s="61"/>
    </row>
    <row r="87" spans="1:8" x14ac:dyDescent="0.25">
      <c r="B87" s="61"/>
      <c r="C87" s="61"/>
      <c r="D87" s="61"/>
      <c r="E87" s="61"/>
      <c r="F87" s="61"/>
      <c r="G87" s="61"/>
      <c r="H87" s="61"/>
    </row>
    <row r="88" spans="1:8" x14ac:dyDescent="0.25">
      <c r="B88" s="61"/>
      <c r="C88" s="61"/>
      <c r="D88" s="61"/>
      <c r="E88" s="61"/>
      <c r="F88" s="61"/>
      <c r="G88" s="61"/>
      <c r="H88" s="61"/>
    </row>
    <row r="89" spans="1:8" x14ac:dyDescent="0.25">
      <c r="B89" s="61"/>
      <c r="C89" s="61"/>
      <c r="D89" s="61"/>
      <c r="E89" s="61"/>
      <c r="F89" s="61"/>
      <c r="G89" s="61"/>
      <c r="H89" s="61"/>
    </row>
    <row r="90" spans="1:8" x14ac:dyDescent="0.25">
      <c r="B90" s="61"/>
      <c r="C90" s="61"/>
      <c r="D90" s="61"/>
      <c r="E90" s="61"/>
      <c r="F90" s="61"/>
      <c r="G90" s="61"/>
      <c r="H90" s="61"/>
    </row>
    <row r="91" spans="1:8" x14ac:dyDescent="0.25">
      <c r="B91" s="61"/>
      <c r="C91" s="61"/>
      <c r="D91" s="61"/>
      <c r="E91" s="61"/>
      <c r="F91" s="61"/>
      <c r="G91" s="61"/>
      <c r="H91" s="61"/>
    </row>
    <row r="92" spans="1:8" x14ac:dyDescent="0.25">
      <c r="B92" s="61"/>
      <c r="C92" s="61"/>
      <c r="D92" s="61"/>
      <c r="E92" s="61"/>
      <c r="F92" s="61"/>
      <c r="G92" s="61"/>
      <c r="H92" s="61"/>
    </row>
    <row r="93" spans="1:8" x14ac:dyDescent="0.25">
      <c r="B93" s="61"/>
      <c r="C93" s="61"/>
      <c r="D93" s="61"/>
      <c r="E93" s="61"/>
      <c r="F93" s="61"/>
      <c r="G93" s="61"/>
      <c r="H93" s="61"/>
    </row>
    <row r="94" spans="1:8" x14ac:dyDescent="0.25">
      <c r="B94" s="61"/>
      <c r="C94" s="61"/>
      <c r="D94" s="61"/>
      <c r="E94" s="61"/>
      <c r="F94" s="61"/>
      <c r="G94" s="61"/>
      <c r="H94" s="61"/>
    </row>
    <row r="95" spans="1:8" x14ac:dyDescent="0.25">
      <c r="B95" s="61"/>
      <c r="C95" s="61"/>
      <c r="D95" s="61"/>
      <c r="E95" s="61"/>
      <c r="F95" s="61"/>
      <c r="G95" s="61"/>
      <c r="H95" s="61"/>
    </row>
    <row r="96" spans="1:8" x14ac:dyDescent="0.25">
      <c r="B96" s="61"/>
      <c r="C96" s="61"/>
      <c r="D96" s="61"/>
      <c r="E96" s="61"/>
      <c r="F96" s="61"/>
      <c r="G96" s="61"/>
      <c r="H96" s="61"/>
    </row>
    <row r="97" spans="1:8" x14ac:dyDescent="0.25">
      <c r="B97" s="61"/>
      <c r="C97" s="61"/>
      <c r="D97" s="61"/>
      <c r="E97" s="61"/>
      <c r="F97" s="61"/>
      <c r="G97" s="61"/>
      <c r="H97" s="61"/>
    </row>
    <row r="98" spans="1:8" x14ac:dyDescent="0.25">
      <c r="B98" s="61"/>
      <c r="C98" s="61"/>
      <c r="D98" s="61"/>
      <c r="E98" s="61"/>
      <c r="F98" s="61"/>
      <c r="G98" s="61"/>
      <c r="H98" s="61"/>
    </row>
    <row r="99" spans="1:8" x14ac:dyDescent="0.25">
      <c r="B99" s="59"/>
      <c r="C99" s="59"/>
      <c r="D99" s="59"/>
      <c r="E99" s="59"/>
      <c r="F99" s="59"/>
      <c r="G99" s="59"/>
      <c r="H99" s="59"/>
    </row>
    <row r="100" spans="1:8" x14ac:dyDescent="0.25">
      <c r="A100" s="22" t="s">
        <v>65</v>
      </c>
    </row>
    <row r="101" spans="1:8" x14ac:dyDescent="0.25">
      <c r="B101" s="405">
        <f>'Input Menu'!B51</f>
        <v>0</v>
      </c>
      <c r="C101" s="405"/>
      <c r="D101" s="75"/>
      <c r="E101" s="405">
        <f>'Input Menu'!B52</f>
        <v>0</v>
      </c>
      <c r="F101" s="405"/>
    </row>
    <row r="102" spans="1:8" x14ac:dyDescent="0.25">
      <c r="B102" s="408" t="s">
        <v>67</v>
      </c>
      <c r="C102" s="408"/>
      <c r="E102" s="408" t="s">
        <v>67</v>
      </c>
      <c r="F102" s="408"/>
    </row>
    <row r="105" spans="1:8" x14ac:dyDescent="0.25">
      <c r="B105" s="408">
        <f>'Input Menu'!B53</f>
        <v>0</v>
      </c>
      <c r="C105" s="408"/>
      <c r="E105" s="409">
        <f>'Input Menu'!B54</f>
        <v>0</v>
      </c>
      <c r="F105" s="409"/>
    </row>
    <row r="106" spans="1:8" x14ac:dyDescent="0.25">
      <c r="B106" s="408" t="s">
        <v>67</v>
      </c>
      <c r="C106" s="408"/>
      <c r="E106" s="408" t="s">
        <v>67</v>
      </c>
      <c r="F106" s="408"/>
    </row>
    <row r="107" spans="1:8" x14ac:dyDescent="0.25">
      <c r="E107" s="76"/>
      <c r="F107" s="76"/>
    </row>
    <row r="110" spans="1:8" x14ac:dyDescent="0.25">
      <c r="B110" s="408">
        <f>'Input Menu'!B50</f>
        <v>0</v>
      </c>
      <c r="C110" s="408"/>
      <c r="D110" s="408"/>
      <c r="E110" s="408"/>
      <c r="F110" s="408"/>
    </row>
    <row r="111" spans="1:8" x14ac:dyDescent="0.25">
      <c r="B111" s="408" t="s">
        <v>66</v>
      </c>
      <c r="C111" s="408"/>
      <c r="D111" s="408"/>
      <c r="E111" s="408"/>
      <c r="F111" s="408"/>
    </row>
  </sheetData>
  <sheetProtection password="C542" sheet="1" objects="1" scenarios="1"/>
  <protectedRanges>
    <protectedRange sqref="E101 B101 B105 E105 B110" name="Range1_2"/>
  </protectedRanges>
  <customSheetViews>
    <customSheetView guid="{B5F02B4C-8432-477C-902D-F5F59352B554}" showGridLines="0" hiddenRows="1" hiddenColumns="1">
      <pane ySplit="9" topLeftCell="A25" activePane="bottomLeft" state="frozen"/>
      <selection pane="bottomLeft" activeCell="L34" sqref="L34"/>
      <pageMargins left="0.7" right="0.7" top="0.75" bottom="0.75" header="0.3" footer="0.3"/>
    </customSheetView>
    <customSheetView guid="{4A908606-4657-4E94-A24A-D00115F5FBC8}" scale="110" showPageBreaks="1" showGridLines="0" printArea="1" hiddenRows="1" hiddenColumns="1" state="hidden" view="pageBreakPreview">
      <pane ySplit="9" topLeftCell="A27" activePane="bottomLeft" state="frozen"/>
      <selection pane="bottomLeft" sqref="A1:H1"/>
      <pageMargins left="0.7" right="0.7" top="0.75" bottom="0.5" header="0.3" footer="0.3"/>
      <pageSetup paperSize="5" scale="90" orientation="portrait" horizontalDpi="4294967293" verticalDpi="4294967293" r:id="rId1"/>
    </customSheetView>
  </customSheetViews>
  <mergeCells count="98">
    <mergeCell ref="B110:F110"/>
    <mergeCell ref="B111:F111"/>
    <mergeCell ref="B102:C102"/>
    <mergeCell ref="E102:F102"/>
    <mergeCell ref="B105:C105"/>
    <mergeCell ref="E105:F105"/>
    <mergeCell ref="B106:C106"/>
    <mergeCell ref="E106:F106"/>
    <mergeCell ref="B101:C101"/>
    <mergeCell ref="E101:F101"/>
    <mergeCell ref="A69:F69"/>
    <mergeCell ref="G69:H69"/>
    <mergeCell ref="A76:H76"/>
    <mergeCell ref="B77:D77"/>
    <mergeCell ref="E77:F77"/>
    <mergeCell ref="B78:D78"/>
    <mergeCell ref="E78:F78"/>
    <mergeCell ref="B79:D79"/>
    <mergeCell ref="E79:F79"/>
    <mergeCell ref="B80:D80"/>
    <mergeCell ref="E80:F80"/>
    <mergeCell ref="B82:H85"/>
    <mergeCell ref="A67:B67"/>
    <mergeCell ref="C67:D67"/>
    <mergeCell ref="E67:F67"/>
    <mergeCell ref="G67:H67"/>
    <mergeCell ref="A68:B68"/>
    <mergeCell ref="C68:D68"/>
    <mergeCell ref="E68:F68"/>
    <mergeCell ref="G68:H68"/>
    <mergeCell ref="A66:B66"/>
    <mergeCell ref="C66:D66"/>
    <mergeCell ref="E66:F66"/>
    <mergeCell ref="G66:H66"/>
    <mergeCell ref="A50:F50"/>
    <mergeCell ref="G50:H50"/>
    <mergeCell ref="B54:D54"/>
    <mergeCell ref="E54:F54"/>
    <mergeCell ref="B55:D55"/>
    <mergeCell ref="E55:F55"/>
    <mergeCell ref="B56:D56"/>
    <mergeCell ref="E56:F56"/>
    <mergeCell ref="B57:D57"/>
    <mergeCell ref="E57:F57"/>
    <mergeCell ref="A65:H65"/>
    <mergeCell ref="A48:B48"/>
    <mergeCell ref="C48:D48"/>
    <mergeCell ref="E48:F48"/>
    <mergeCell ref="G48:H48"/>
    <mergeCell ref="A49:B49"/>
    <mergeCell ref="C49:D49"/>
    <mergeCell ref="E49:F49"/>
    <mergeCell ref="G49:H49"/>
    <mergeCell ref="A46:B46"/>
    <mergeCell ref="C46:D46"/>
    <mergeCell ref="E46:F46"/>
    <mergeCell ref="G46:H46"/>
    <mergeCell ref="A47:B47"/>
    <mergeCell ref="C47:D47"/>
    <mergeCell ref="E47:F47"/>
    <mergeCell ref="G47:H47"/>
    <mergeCell ref="A41:E41"/>
    <mergeCell ref="A43:H43"/>
    <mergeCell ref="A44:H44"/>
    <mergeCell ref="A45:B45"/>
    <mergeCell ref="C45:D45"/>
    <mergeCell ref="E45:F45"/>
    <mergeCell ref="G45:H45"/>
    <mergeCell ref="H35:H40"/>
    <mergeCell ref="A17:A34"/>
    <mergeCell ref="E17:E22"/>
    <mergeCell ref="F17:F22"/>
    <mergeCell ref="G17:G22"/>
    <mergeCell ref="H17:H34"/>
    <mergeCell ref="E23:E28"/>
    <mergeCell ref="F23:F28"/>
    <mergeCell ref="G23:G28"/>
    <mergeCell ref="E29:E34"/>
    <mergeCell ref="F29:F34"/>
    <mergeCell ref="G29:G34"/>
    <mergeCell ref="A35:A40"/>
    <mergeCell ref="E35:E40"/>
    <mergeCell ref="F35:F40"/>
    <mergeCell ref="G35:G40"/>
    <mergeCell ref="A1:H1"/>
    <mergeCell ref="A2:H2"/>
    <mergeCell ref="A3:H3"/>
    <mergeCell ref="A4:H4"/>
    <mergeCell ref="A11:A16"/>
    <mergeCell ref="E11:E16"/>
    <mergeCell ref="F11:F16"/>
    <mergeCell ref="G11:G16"/>
    <mergeCell ref="H11:H16"/>
    <mergeCell ref="A5:H5"/>
    <mergeCell ref="B6:C6"/>
    <mergeCell ref="F6:H6"/>
    <mergeCell ref="A8:H8"/>
    <mergeCell ref="B9:C9"/>
  </mergeCells>
  <conditionalFormatting sqref="C51">
    <cfRule type="iconSet" priority="1">
      <iconSet>
        <cfvo type="percent" val="0"/>
        <cfvo type="percent" val="33"/>
        <cfvo type="percent" val="67"/>
      </iconSet>
    </cfRule>
  </conditionalFormatting>
  <dataValidations count="1">
    <dataValidation allowBlank="1" showInputMessage="1" showErrorMessage="1" errorTitle="aye" sqref="B5:B1048576"/>
  </dataValidations>
  <pageMargins left="0.7" right="0.7" top="0.75" bottom="0.5" header="0.3" footer="0.3"/>
  <pageSetup paperSize="5" scale="90" orientation="portrait" horizontalDpi="4294967293" verticalDpi="4294967293"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2"/>
  <dimension ref="A1:O115"/>
  <sheetViews>
    <sheetView showGridLines="0" view="pageBreakPreview" zoomScale="91" zoomScaleNormal="100" zoomScaleSheetLayoutView="91" workbookViewId="0">
      <selection sqref="A1:H1"/>
    </sheetView>
  </sheetViews>
  <sheetFormatPr defaultRowHeight="15" x14ac:dyDescent="0.25"/>
  <cols>
    <col min="1" max="1" width="12.7109375" style="268" customWidth="1"/>
    <col min="2" max="2" width="17.28515625" style="265" customWidth="1"/>
    <col min="3" max="3" width="9.140625" style="36" customWidth="1"/>
    <col min="4" max="4" width="11.42578125" style="265" customWidth="1"/>
    <col min="5" max="5" width="24.42578125" style="5" customWidth="1"/>
    <col min="6" max="6" width="8" style="5" customWidth="1"/>
    <col min="7" max="7" width="9.28515625" style="4" customWidth="1"/>
    <col min="8" max="8" width="10.5703125" style="4" customWidth="1"/>
    <col min="9" max="9" width="8.85546875" hidden="1" customWidth="1"/>
    <col min="10" max="10" width="4.28515625" hidden="1" customWidth="1"/>
    <col min="11" max="11" width="5.5703125" hidden="1" customWidth="1"/>
    <col min="12" max="12" width="7.85546875" customWidth="1"/>
    <col min="13" max="13" width="0.28515625" style="4" hidden="1" customWidth="1"/>
    <col min="14" max="14" width="3.42578125" customWidth="1"/>
    <col min="15" max="15" width="3.28515625" customWidth="1"/>
  </cols>
  <sheetData>
    <row r="1" spans="1:13" x14ac:dyDescent="0.25">
      <c r="A1" s="402" t="str">
        <f>'Main Menu'!A1:F1</f>
        <v>Department of Education</v>
      </c>
      <c r="B1" s="402"/>
      <c r="C1" s="402"/>
      <c r="D1" s="402"/>
      <c r="E1" s="402"/>
      <c r="F1" s="402"/>
      <c r="G1" s="402"/>
      <c r="H1" s="402"/>
    </row>
    <row r="2" spans="1:13" ht="15.75" x14ac:dyDescent="0.25">
      <c r="A2" s="411" t="s">
        <v>193</v>
      </c>
      <c r="B2" s="411"/>
      <c r="C2" s="411"/>
      <c r="D2" s="411"/>
      <c r="E2" s="411"/>
      <c r="F2" s="411"/>
      <c r="G2" s="411"/>
      <c r="H2" s="411"/>
    </row>
    <row r="3" spans="1:13" ht="24" customHeight="1" x14ac:dyDescent="0.25">
      <c r="A3" s="410" t="s">
        <v>292</v>
      </c>
      <c r="B3" s="410"/>
      <c r="C3" s="410"/>
      <c r="D3" s="410"/>
      <c r="E3" s="410"/>
      <c r="F3" s="410"/>
      <c r="G3" s="410"/>
      <c r="H3" s="410"/>
    </row>
    <row r="4" spans="1:13" ht="18" customHeight="1" x14ac:dyDescent="0.25"/>
    <row r="5" spans="1:13" ht="16.5" customHeight="1" x14ac:dyDescent="0.25">
      <c r="A5" s="358" t="s">
        <v>286</v>
      </c>
      <c r="B5" s="358"/>
      <c r="C5" s="358"/>
      <c r="D5" s="358"/>
      <c r="E5" s="358"/>
      <c r="F5" s="358"/>
      <c r="G5" s="358"/>
      <c r="H5" s="358"/>
    </row>
    <row r="6" spans="1:13" ht="26.25" customHeight="1" x14ac:dyDescent="0.25">
      <c r="A6" s="412"/>
      <c r="B6" s="412"/>
      <c r="C6" s="412"/>
      <c r="D6" s="412"/>
      <c r="E6" s="412"/>
      <c r="F6" s="412"/>
      <c r="G6" s="412"/>
      <c r="H6" s="412"/>
    </row>
    <row r="7" spans="1:13" ht="27.75" customHeight="1" x14ac:dyDescent="0.25">
      <c r="A7" s="268" t="s">
        <v>258</v>
      </c>
      <c r="B7" s="359"/>
      <c r="C7" s="359"/>
      <c r="D7" s="359"/>
      <c r="E7" s="18" t="s">
        <v>225</v>
      </c>
      <c r="F7" s="417"/>
      <c r="G7" s="417"/>
      <c r="H7" s="271"/>
      <c r="K7">
        <f>B7</f>
        <v>0</v>
      </c>
    </row>
    <row r="8" spans="1:13" ht="19.5" customHeight="1" x14ac:dyDescent="0.25">
      <c r="A8" s="268" t="s">
        <v>261</v>
      </c>
      <c r="B8" s="414"/>
      <c r="C8" s="414"/>
      <c r="D8" s="414"/>
      <c r="E8" s="18" t="s">
        <v>288</v>
      </c>
      <c r="F8" s="415"/>
      <c r="G8" s="415"/>
      <c r="H8" s="7"/>
    </row>
    <row r="9" spans="1:13" ht="18.75" customHeight="1" x14ac:dyDescent="0.25">
      <c r="A9" s="361" t="s">
        <v>31</v>
      </c>
      <c r="B9" s="361"/>
      <c r="C9" s="361"/>
      <c r="D9" s="361"/>
      <c r="E9" s="273" t="s">
        <v>295</v>
      </c>
      <c r="F9" s="413"/>
      <c r="G9" s="413"/>
      <c r="H9" s="413"/>
    </row>
    <row r="10" spans="1:13" s="2" customFormat="1" ht="27" customHeight="1" x14ac:dyDescent="0.25">
      <c r="A10" s="29" t="s">
        <v>2</v>
      </c>
      <c r="B10" s="362" t="s">
        <v>13</v>
      </c>
      <c r="C10" s="362"/>
      <c r="D10" s="269"/>
      <c r="E10" s="269" t="s">
        <v>14</v>
      </c>
      <c r="F10" s="269" t="s">
        <v>268</v>
      </c>
      <c r="G10" s="269" t="s">
        <v>15</v>
      </c>
      <c r="H10" s="31" t="s">
        <v>16</v>
      </c>
      <c r="M10" s="101"/>
    </row>
    <row r="11" spans="1:13" s="2" customFormat="1" ht="2.25" customHeight="1" x14ac:dyDescent="0.25">
      <c r="A11" s="8"/>
      <c r="B11" s="9"/>
      <c r="C11" s="38"/>
      <c r="D11" s="9"/>
      <c r="E11" s="9"/>
      <c r="F11" s="14"/>
      <c r="G11" s="14"/>
      <c r="H11" s="19"/>
      <c r="M11" s="101"/>
    </row>
    <row r="12" spans="1:13" ht="30" x14ac:dyDescent="0.25">
      <c r="A12" s="350" t="s">
        <v>3</v>
      </c>
      <c r="B12" s="32" t="s">
        <v>294</v>
      </c>
      <c r="C12" s="53" t="s">
        <v>10</v>
      </c>
      <c r="D12" s="54" t="s">
        <v>68</v>
      </c>
      <c r="E12" s="351"/>
      <c r="F12" s="366"/>
      <c r="G12" s="355"/>
      <c r="H12" s="355"/>
    </row>
    <row r="13" spans="1:13" ht="15" hidden="1" customHeight="1" x14ac:dyDescent="0.25">
      <c r="A13" s="350"/>
      <c r="B13" s="11" t="str">
        <f>'Main Menu'!B14</f>
        <v>SY 2009-2010</v>
      </c>
      <c r="C13" s="39"/>
      <c r="D13" s="33">
        <f>'Main Menu'!D14</f>
        <v>990</v>
      </c>
      <c r="E13" s="351"/>
      <c r="F13" s="366"/>
      <c r="G13" s="356"/>
      <c r="H13" s="356"/>
    </row>
    <row r="14" spans="1:13" ht="18.75" customHeight="1" x14ac:dyDescent="0.25">
      <c r="A14" s="350"/>
      <c r="B14" s="11"/>
      <c r="C14" s="40"/>
      <c r="D14" s="33"/>
      <c r="E14" s="351"/>
      <c r="F14" s="366"/>
      <c r="G14" s="356"/>
      <c r="H14" s="356"/>
      <c r="K14" t="s">
        <v>17</v>
      </c>
    </row>
    <row r="15" spans="1:13" ht="20.25" customHeight="1" x14ac:dyDescent="0.25">
      <c r="A15" s="350"/>
      <c r="B15" s="11"/>
      <c r="C15" s="40"/>
      <c r="D15" s="33"/>
      <c r="E15" s="351"/>
      <c r="F15" s="366"/>
      <c r="G15" s="356"/>
      <c r="H15" s="356"/>
      <c r="K15" t="s">
        <v>18</v>
      </c>
    </row>
    <row r="16" spans="1:13" ht="19.5" customHeight="1" x14ac:dyDescent="0.25">
      <c r="A16" s="350"/>
      <c r="B16" s="11"/>
      <c r="C16" s="40"/>
      <c r="D16" s="33"/>
      <c r="E16" s="351"/>
      <c r="F16" s="366"/>
      <c r="G16" s="356"/>
      <c r="H16" s="356"/>
      <c r="K16" t="s">
        <v>19</v>
      </c>
    </row>
    <row r="17" spans="1:13" ht="32.25" customHeight="1" x14ac:dyDescent="0.25">
      <c r="A17" s="350"/>
      <c r="B17" s="267" t="s">
        <v>28</v>
      </c>
      <c r="C17" s="72"/>
      <c r="D17" s="13"/>
      <c r="E17" s="351"/>
      <c r="F17" s="366"/>
      <c r="G17" s="357"/>
      <c r="H17" s="357"/>
      <c r="I17" s="35"/>
      <c r="K17" t="s">
        <v>20</v>
      </c>
    </row>
    <row r="18" spans="1:13" ht="27" customHeight="1" x14ac:dyDescent="0.25">
      <c r="A18" s="350" t="s">
        <v>4</v>
      </c>
      <c r="B18" s="32" t="s">
        <v>11</v>
      </c>
      <c r="C18" s="53" t="s">
        <v>12</v>
      </c>
      <c r="D18" s="54" t="s">
        <v>266</v>
      </c>
      <c r="E18" s="363"/>
      <c r="F18" s="366"/>
      <c r="G18" s="367"/>
      <c r="H18" s="368"/>
      <c r="K18" t="s">
        <v>21</v>
      </c>
    </row>
    <row r="19" spans="1:13" ht="15" hidden="1" customHeight="1" x14ac:dyDescent="0.25">
      <c r="A19" s="350"/>
      <c r="B19" s="11" t="str">
        <f>'Main Menu'!B20</f>
        <v>SY 2008-2009</v>
      </c>
      <c r="C19" s="39"/>
      <c r="D19" s="33">
        <f>'Main Menu'!D20</f>
        <v>0.02</v>
      </c>
      <c r="E19" s="364"/>
      <c r="F19" s="366"/>
      <c r="G19" s="367"/>
      <c r="H19" s="356"/>
      <c r="I19" s="43"/>
      <c r="J19" s="41"/>
    </row>
    <row r="20" spans="1:13" x14ac:dyDescent="0.25">
      <c r="A20" s="350"/>
      <c r="B20" s="11"/>
      <c r="C20" s="40"/>
      <c r="D20" s="65"/>
      <c r="E20" s="364"/>
      <c r="F20" s="366"/>
      <c r="G20" s="367"/>
      <c r="H20" s="356"/>
      <c r="I20" s="43"/>
      <c r="J20" s="40"/>
      <c r="K20" t="s">
        <v>22</v>
      </c>
    </row>
    <row r="21" spans="1:13" x14ac:dyDescent="0.25">
      <c r="A21" s="350"/>
      <c r="B21" s="11"/>
      <c r="C21" s="40"/>
      <c r="D21" s="65"/>
      <c r="E21" s="364"/>
      <c r="F21" s="366"/>
      <c r="G21" s="367"/>
      <c r="H21" s="356"/>
      <c r="I21" s="43"/>
      <c r="J21" s="40"/>
      <c r="K21" t="s">
        <v>23</v>
      </c>
    </row>
    <row r="22" spans="1:13" x14ac:dyDescent="0.25">
      <c r="A22" s="350"/>
      <c r="B22" s="11"/>
      <c r="C22" s="40"/>
      <c r="D22" s="65"/>
      <c r="E22" s="364"/>
      <c r="F22" s="366"/>
      <c r="G22" s="367"/>
      <c r="H22" s="356"/>
      <c r="I22" s="43"/>
      <c r="J22" s="40"/>
      <c r="K22" t="s">
        <v>24</v>
      </c>
    </row>
    <row r="23" spans="1:13" x14ac:dyDescent="0.25">
      <c r="A23" s="350"/>
      <c r="B23" s="267" t="s">
        <v>274</v>
      </c>
      <c r="C23" s="72"/>
      <c r="D23" s="66"/>
      <c r="E23" s="365"/>
      <c r="F23" s="366"/>
      <c r="G23" s="367"/>
      <c r="H23" s="356"/>
      <c r="I23" s="43"/>
      <c r="J23" s="41"/>
    </row>
    <row r="24" spans="1:13" ht="26.25" x14ac:dyDescent="0.25">
      <c r="A24" s="350"/>
      <c r="B24" s="32" t="s">
        <v>264</v>
      </c>
      <c r="C24" s="53" t="s">
        <v>12</v>
      </c>
      <c r="D24" s="53" t="s">
        <v>265</v>
      </c>
      <c r="E24" s="351"/>
      <c r="F24" s="366"/>
      <c r="G24" s="367"/>
      <c r="H24" s="356"/>
      <c r="K24" t="s">
        <v>25</v>
      </c>
    </row>
    <row r="25" spans="1:13" ht="15" hidden="1" customHeight="1" x14ac:dyDescent="0.25">
      <c r="A25" s="350"/>
      <c r="B25" s="11" t="str">
        <f>'Main Menu'!B26</f>
        <v>SY 2008-2009</v>
      </c>
      <c r="C25" s="39"/>
      <c r="D25" s="39">
        <f>'Main Menu'!D26</f>
        <v>65</v>
      </c>
      <c r="E25" s="351"/>
      <c r="F25" s="366"/>
      <c r="G25" s="367"/>
      <c r="H25" s="356"/>
    </row>
    <row r="26" spans="1:13" x14ac:dyDescent="0.25">
      <c r="A26" s="350"/>
      <c r="B26" s="11"/>
      <c r="C26" s="40"/>
      <c r="D26" s="63"/>
      <c r="E26" s="351"/>
      <c r="F26" s="366"/>
      <c r="G26" s="367"/>
      <c r="H26" s="356"/>
      <c r="K26" t="s">
        <v>26</v>
      </c>
    </row>
    <row r="27" spans="1:13" x14ac:dyDescent="0.25">
      <c r="A27" s="350"/>
      <c r="B27" s="11"/>
      <c r="C27" s="40"/>
      <c r="D27" s="63"/>
      <c r="E27" s="351"/>
      <c r="F27" s="366"/>
      <c r="G27" s="367"/>
      <c r="H27" s="356"/>
      <c r="K27" t="s">
        <v>27</v>
      </c>
    </row>
    <row r="28" spans="1:13" x14ac:dyDescent="0.25">
      <c r="A28" s="350"/>
      <c r="B28" s="11"/>
      <c r="C28" s="40"/>
      <c r="D28" s="63"/>
      <c r="E28" s="351"/>
      <c r="F28" s="366"/>
      <c r="G28" s="367"/>
      <c r="H28" s="356"/>
    </row>
    <row r="29" spans="1:13" x14ac:dyDescent="0.25">
      <c r="A29" s="350"/>
      <c r="B29" s="267" t="s">
        <v>274</v>
      </c>
      <c r="C29" s="72"/>
      <c r="D29" s="40"/>
      <c r="E29" s="351"/>
      <c r="F29" s="366"/>
      <c r="G29" s="367"/>
      <c r="H29" s="356"/>
    </row>
    <row r="30" spans="1:13" hidden="1" x14ac:dyDescent="0.25">
      <c r="A30" s="350"/>
      <c r="B30" s="32"/>
      <c r="C30" s="53"/>
      <c r="D30" s="53"/>
      <c r="E30" s="351"/>
      <c r="F30" s="352"/>
      <c r="G30" s="367"/>
      <c r="H30" s="356"/>
    </row>
    <row r="31" spans="1:13" hidden="1" x14ac:dyDescent="0.25">
      <c r="A31" s="350"/>
      <c r="B31" s="11"/>
      <c r="C31" s="39"/>
      <c r="D31" s="39"/>
      <c r="E31" s="351"/>
      <c r="F31" s="353"/>
      <c r="G31" s="367"/>
      <c r="H31" s="356"/>
    </row>
    <row r="32" spans="1:13" hidden="1" x14ac:dyDescent="0.25">
      <c r="A32" s="350"/>
      <c r="B32" s="11"/>
      <c r="C32" s="40"/>
      <c r="D32" s="63"/>
      <c r="E32" s="351"/>
      <c r="F32" s="353"/>
      <c r="G32" s="367"/>
      <c r="H32" s="356"/>
      <c r="M32" s="4" t="str">
        <f>IF(D32&gt;=95,"3","0")</f>
        <v>0</v>
      </c>
    </row>
    <row r="33" spans="1:13" hidden="1" x14ac:dyDescent="0.25">
      <c r="A33" s="350"/>
      <c r="B33" s="11"/>
      <c r="C33" s="40"/>
      <c r="D33" s="63"/>
      <c r="E33" s="351"/>
      <c r="F33" s="353"/>
      <c r="G33" s="367"/>
      <c r="H33" s="356"/>
      <c r="M33" s="4" t="str">
        <f>IF(D33&gt;=95,"3","0")</f>
        <v>0</v>
      </c>
    </row>
    <row r="34" spans="1:13" hidden="1" x14ac:dyDescent="0.25">
      <c r="A34" s="350"/>
      <c r="B34" s="11"/>
      <c r="C34" s="40"/>
      <c r="D34" s="63"/>
      <c r="E34" s="351"/>
      <c r="F34" s="353"/>
      <c r="G34" s="367"/>
      <c r="H34" s="356"/>
      <c r="M34" s="4" t="str">
        <f>IF(D34&gt;=95,"3","0")</f>
        <v>0</v>
      </c>
    </row>
    <row r="35" spans="1:13" hidden="1" x14ac:dyDescent="0.25">
      <c r="A35" s="350"/>
      <c r="B35" s="267"/>
      <c r="C35" s="72"/>
      <c r="D35" s="40"/>
      <c r="E35" s="351"/>
      <c r="F35" s="354"/>
      <c r="G35" s="367"/>
      <c r="H35" s="357"/>
      <c r="M35" s="4">
        <f>(M32+M33+M34)/3</f>
        <v>0</v>
      </c>
    </row>
    <row r="36" spans="1:13" ht="51.75" customHeight="1" x14ac:dyDescent="0.25">
      <c r="A36" s="350" t="s">
        <v>8</v>
      </c>
      <c r="B36" s="125" t="s">
        <v>291</v>
      </c>
      <c r="C36" s="64" t="s">
        <v>10</v>
      </c>
      <c r="D36" s="64" t="s">
        <v>7</v>
      </c>
      <c r="E36" s="351"/>
      <c r="F36" s="352"/>
      <c r="G36" s="355"/>
      <c r="H36" s="355"/>
    </row>
    <row r="37" spans="1:13" hidden="1" x14ac:dyDescent="0.25">
      <c r="A37" s="350"/>
      <c r="B37" s="11" t="str">
        <f>'Main Menu'!B38</f>
        <v>SY 2008-2009</v>
      </c>
      <c r="C37" s="63"/>
      <c r="D37" s="63">
        <f>'Main Menu'!D38</f>
        <v>56</v>
      </c>
      <c r="E37" s="351"/>
      <c r="F37" s="353"/>
      <c r="G37" s="356"/>
      <c r="H37" s="356"/>
    </row>
    <row r="38" spans="1:13" ht="33.75" customHeight="1" x14ac:dyDescent="0.25">
      <c r="A38" s="350"/>
      <c r="B38" s="11"/>
      <c r="C38" s="40"/>
      <c r="D38" s="63"/>
      <c r="E38" s="351"/>
      <c r="F38" s="353"/>
      <c r="G38" s="356"/>
      <c r="H38" s="356"/>
    </row>
    <row r="39" spans="1:13" ht="34.5" customHeight="1" x14ac:dyDescent="0.25">
      <c r="A39" s="350"/>
      <c r="B39" s="11"/>
      <c r="C39" s="40"/>
      <c r="D39" s="63"/>
      <c r="E39" s="351"/>
      <c r="F39" s="353"/>
      <c r="G39" s="356"/>
      <c r="H39" s="356"/>
    </row>
    <row r="40" spans="1:13" ht="35.25" customHeight="1" x14ac:dyDescent="0.25">
      <c r="A40" s="350"/>
      <c r="B40" s="11"/>
      <c r="C40" s="40"/>
      <c r="D40" s="63"/>
      <c r="E40" s="351"/>
      <c r="F40" s="353"/>
      <c r="G40" s="356"/>
      <c r="H40" s="356"/>
    </row>
    <row r="41" spans="1:13" ht="33" customHeight="1" x14ac:dyDescent="0.25">
      <c r="A41" s="350"/>
      <c r="B41" s="267" t="s">
        <v>28</v>
      </c>
      <c r="C41" s="72"/>
      <c r="D41" s="40"/>
      <c r="E41" s="351"/>
      <c r="F41" s="354"/>
      <c r="G41" s="357"/>
      <c r="H41" s="357"/>
    </row>
    <row r="42" spans="1:13" ht="13.5" customHeight="1" x14ac:dyDescent="0.25">
      <c r="A42" s="369" t="s">
        <v>32</v>
      </c>
      <c r="B42" s="370"/>
      <c r="C42" s="370"/>
      <c r="D42" s="370"/>
      <c r="E42" s="371"/>
      <c r="F42" s="25"/>
      <c r="G42" s="24"/>
      <c r="H42" s="23"/>
    </row>
    <row r="43" spans="1:13" ht="8.25" customHeight="1" x14ac:dyDescent="0.25">
      <c r="A43" s="20"/>
      <c r="C43" s="42"/>
      <c r="D43" s="26"/>
    </row>
    <row r="44" spans="1:13" ht="13.5" customHeight="1" x14ac:dyDescent="0.25">
      <c r="A44" s="372" t="s">
        <v>43</v>
      </c>
      <c r="B44" s="372"/>
      <c r="C44" s="372"/>
      <c r="D44" s="372"/>
      <c r="E44" s="372"/>
      <c r="F44" s="372"/>
      <c r="G44" s="372"/>
      <c r="H44" s="372"/>
    </row>
    <row r="45" spans="1:13" ht="22.5" customHeight="1" x14ac:dyDescent="0.25">
      <c r="A45" s="373" t="s">
        <v>44</v>
      </c>
      <c r="B45" s="373"/>
      <c r="C45" s="373"/>
      <c r="D45" s="373"/>
      <c r="E45" s="373"/>
      <c r="F45" s="373"/>
      <c r="G45" s="373"/>
      <c r="H45" s="373"/>
    </row>
    <row r="46" spans="1:13" ht="26.25" customHeight="1" x14ac:dyDescent="0.25">
      <c r="A46" s="374" t="s">
        <v>45</v>
      </c>
      <c r="B46" s="374"/>
      <c r="C46" s="375" t="s">
        <v>51</v>
      </c>
      <c r="D46" s="376"/>
      <c r="E46" s="374" t="s">
        <v>52</v>
      </c>
      <c r="F46" s="374"/>
      <c r="G46" s="377" t="s">
        <v>16</v>
      </c>
      <c r="H46" s="378"/>
    </row>
    <row r="47" spans="1:13" x14ac:dyDescent="0.25">
      <c r="A47" s="379" t="s">
        <v>46</v>
      </c>
      <c r="B47" s="379"/>
      <c r="C47" s="380">
        <v>0.3</v>
      </c>
      <c r="D47" s="381"/>
      <c r="E47" s="382"/>
      <c r="F47" s="366"/>
      <c r="G47" s="383"/>
      <c r="H47" s="384"/>
    </row>
    <row r="48" spans="1:13" x14ac:dyDescent="0.25">
      <c r="A48" s="379" t="s">
        <v>47</v>
      </c>
      <c r="B48" s="379"/>
      <c r="C48" s="380">
        <v>0.3</v>
      </c>
      <c r="D48" s="381"/>
      <c r="E48" s="382"/>
      <c r="F48" s="366"/>
      <c r="G48" s="383"/>
      <c r="H48" s="384"/>
    </row>
    <row r="49" spans="1:13" x14ac:dyDescent="0.25">
      <c r="A49" s="379" t="s">
        <v>48</v>
      </c>
      <c r="B49" s="379"/>
      <c r="C49" s="380">
        <v>0.25</v>
      </c>
      <c r="D49" s="381"/>
      <c r="E49" s="382"/>
      <c r="F49" s="366"/>
      <c r="G49" s="383"/>
      <c r="H49" s="384"/>
    </row>
    <row r="50" spans="1:13" x14ac:dyDescent="0.25">
      <c r="A50" s="379" t="s">
        <v>49</v>
      </c>
      <c r="B50" s="379"/>
      <c r="C50" s="380">
        <v>0.15</v>
      </c>
      <c r="D50" s="381"/>
      <c r="E50" s="382"/>
      <c r="F50" s="366"/>
      <c r="G50" s="383"/>
      <c r="H50" s="384"/>
    </row>
    <row r="51" spans="1:13" x14ac:dyDescent="0.25">
      <c r="A51" s="261" t="s">
        <v>50</v>
      </c>
      <c r="B51" s="262"/>
      <c r="C51" s="416">
        <v>1</v>
      </c>
      <c r="D51" s="387"/>
      <c r="E51" s="262"/>
      <c r="F51" s="263"/>
      <c r="G51" s="388"/>
      <c r="H51" s="389"/>
    </row>
    <row r="52" spans="1:13" s="50" customFormat="1" ht="12.75" customHeight="1" x14ac:dyDescent="0.25">
      <c r="A52" s="52" t="s">
        <v>33</v>
      </c>
      <c r="B52" s="45"/>
      <c r="C52" s="46" t="s">
        <v>34</v>
      </c>
      <c r="D52" s="103"/>
      <c r="E52" s="48"/>
      <c r="F52" s="48"/>
      <c r="G52" s="49"/>
      <c r="H52" s="49"/>
      <c r="M52" s="49"/>
    </row>
    <row r="53" spans="1:13" s="50" customFormat="1" ht="12.75" customHeight="1" x14ac:dyDescent="0.25">
      <c r="A53" s="51"/>
      <c r="B53" s="45"/>
      <c r="C53" s="46" t="s">
        <v>35</v>
      </c>
      <c r="D53" s="103"/>
      <c r="E53" s="48"/>
      <c r="F53" s="48"/>
      <c r="G53" s="49"/>
      <c r="H53" s="49"/>
      <c r="M53" s="49"/>
    </row>
    <row r="54" spans="1:13" s="50" customFormat="1" ht="12.75" customHeight="1" x14ac:dyDescent="0.25">
      <c r="A54" s="51"/>
      <c r="B54" s="45"/>
      <c r="C54" s="46" t="s">
        <v>36</v>
      </c>
      <c r="D54" s="103"/>
      <c r="E54" s="48"/>
      <c r="F54" s="48"/>
      <c r="G54" s="49"/>
      <c r="H54" s="49"/>
      <c r="M54" s="49"/>
    </row>
    <row r="55" spans="1:13" ht="15.75" customHeight="1" x14ac:dyDescent="0.25">
      <c r="A55" s="21" t="s">
        <v>37</v>
      </c>
      <c r="B55" s="390" t="s">
        <v>38</v>
      </c>
      <c r="C55" s="391"/>
      <c r="D55" s="392"/>
      <c r="E55" s="390" t="s">
        <v>39</v>
      </c>
      <c r="F55" s="392"/>
    </row>
    <row r="56" spans="1:13" x14ac:dyDescent="0.25">
      <c r="B56" s="393" t="s">
        <v>40</v>
      </c>
      <c r="C56" s="394"/>
      <c r="D56" s="395"/>
      <c r="E56" s="393" t="s">
        <v>34</v>
      </c>
      <c r="F56" s="395"/>
    </row>
    <row r="57" spans="1:13" x14ac:dyDescent="0.25">
      <c r="B57" s="393" t="s">
        <v>41</v>
      </c>
      <c r="C57" s="394"/>
      <c r="D57" s="395"/>
      <c r="E57" s="393" t="s">
        <v>35</v>
      </c>
      <c r="F57" s="395"/>
    </row>
    <row r="58" spans="1:13" x14ac:dyDescent="0.25">
      <c r="B58" s="393" t="s">
        <v>42</v>
      </c>
      <c r="C58" s="394"/>
      <c r="D58" s="395"/>
      <c r="E58" s="393" t="s">
        <v>36</v>
      </c>
      <c r="F58" s="395"/>
    </row>
    <row r="59" spans="1:13" x14ac:dyDescent="0.25">
      <c r="B59" s="44"/>
      <c r="C59" s="44"/>
      <c r="D59" s="44"/>
      <c r="E59" s="44"/>
      <c r="F59" s="44"/>
    </row>
    <row r="60" spans="1:13" x14ac:dyDescent="0.25">
      <c r="B60" s="44"/>
      <c r="C60" s="44"/>
      <c r="D60" s="44"/>
      <c r="E60" s="44"/>
      <c r="F60" s="44"/>
    </row>
    <row r="61" spans="1:13" x14ac:dyDescent="0.25">
      <c r="B61" s="44"/>
      <c r="C61" s="44"/>
      <c r="D61" s="44"/>
      <c r="E61" s="44"/>
      <c r="F61" s="44"/>
    </row>
    <row r="62" spans="1:13" x14ac:dyDescent="0.25">
      <c r="B62" s="44"/>
      <c r="C62" s="44"/>
      <c r="D62" s="44"/>
      <c r="E62" s="44"/>
      <c r="F62" s="44"/>
    </row>
    <row r="63" spans="1:13" x14ac:dyDescent="0.25">
      <c r="B63" s="44"/>
      <c r="C63" s="44"/>
      <c r="D63" s="44"/>
      <c r="E63" s="44"/>
      <c r="F63" s="44"/>
    </row>
    <row r="64" spans="1:13" x14ac:dyDescent="0.25">
      <c r="B64" s="44"/>
      <c r="C64" s="44"/>
      <c r="D64" s="44"/>
      <c r="E64" s="44"/>
      <c r="F64" s="44"/>
    </row>
    <row r="65" spans="1:15" x14ac:dyDescent="0.25">
      <c r="B65" s="44"/>
      <c r="C65" s="44"/>
      <c r="D65" s="44"/>
      <c r="E65" s="44"/>
      <c r="F65" s="44"/>
    </row>
    <row r="67" spans="1:15" ht="19.5" customHeight="1" x14ac:dyDescent="0.25">
      <c r="A67" s="373" t="s">
        <v>53</v>
      </c>
      <c r="B67" s="373"/>
      <c r="C67" s="373"/>
      <c r="D67" s="373"/>
      <c r="E67" s="373"/>
      <c r="F67" s="373"/>
      <c r="G67" s="373"/>
      <c r="H67" s="373"/>
    </row>
    <row r="68" spans="1:15" ht="30" customHeight="1" x14ac:dyDescent="0.25">
      <c r="A68" s="374" t="s">
        <v>54</v>
      </c>
      <c r="B68" s="374"/>
      <c r="C68" s="375" t="s">
        <v>51</v>
      </c>
      <c r="D68" s="376"/>
      <c r="E68" s="374" t="s">
        <v>15</v>
      </c>
      <c r="F68" s="374"/>
      <c r="G68" s="377" t="s">
        <v>16</v>
      </c>
      <c r="H68" s="378"/>
    </row>
    <row r="69" spans="1:15" x14ac:dyDescent="0.25">
      <c r="A69" s="379" t="s">
        <v>55</v>
      </c>
      <c r="B69" s="379"/>
      <c r="C69" s="380">
        <v>0.6</v>
      </c>
      <c r="D69" s="381"/>
      <c r="E69" s="382"/>
      <c r="F69" s="382"/>
      <c r="G69" s="396"/>
      <c r="H69" s="397"/>
      <c r="O69" s="43"/>
    </row>
    <row r="70" spans="1:15" x14ac:dyDescent="0.25">
      <c r="A70" s="379" t="s">
        <v>57</v>
      </c>
      <c r="B70" s="379"/>
      <c r="C70" s="380">
        <v>0.4</v>
      </c>
      <c r="D70" s="381"/>
      <c r="E70" s="404"/>
      <c r="F70" s="404"/>
      <c r="G70" s="396"/>
      <c r="H70" s="397"/>
      <c r="O70" s="43"/>
    </row>
    <row r="71" spans="1:15" x14ac:dyDescent="0.25">
      <c r="A71" s="261" t="s">
        <v>56</v>
      </c>
      <c r="B71" s="262"/>
      <c r="C71" s="416">
        <v>1</v>
      </c>
      <c r="D71" s="387"/>
      <c r="E71" s="262"/>
      <c r="F71" s="263"/>
      <c r="G71" s="388"/>
      <c r="H71" s="389"/>
      <c r="O71" s="43"/>
    </row>
    <row r="72" spans="1:15" ht="9.75" customHeight="1" x14ac:dyDescent="0.25"/>
    <row r="73" spans="1:15" ht="6" customHeight="1" x14ac:dyDescent="0.25">
      <c r="A73" s="28"/>
    </row>
    <row r="74" spans="1:15" hidden="1" x14ac:dyDescent="0.25">
      <c r="B74" s="27"/>
    </row>
    <row r="75" spans="1:15" hidden="1" x14ac:dyDescent="0.25">
      <c r="B75" s="27"/>
    </row>
    <row r="76" spans="1:15" hidden="1" x14ac:dyDescent="0.25">
      <c r="B76" s="27"/>
    </row>
    <row r="77" spans="1:15" hidden="1" x14ac:dyDescent="0.25"/>
    <row r="78" spans="1:15" ht="19.5" customHeight="1" x14ac:dyDescent="0.25">
      <c r="A78" s="373" t="s">
        <v>61</v>
      </c>
      <c r="B78" s="373"/>
      <c r="C78" s="373"/>
      <c r="D78" s="373"/>
      <c r="E78" s="373"/>
      <c r="F78" s="373"/>
      <c r="G78" s="373"/>
      <c r="H78" s="373"/>
    </row>
    <row r="79" spans="1:15" ht="15.75" customHeight="1" x14ac:dyDescent="0.25">
      <c r="B79" s="398" t="s">
        <v>38</v>
      </c>
      <c r="C79" s="399"/>
      <c r="D79" s="400"/>
      <c r="E79" s="401" t="s">
        <v>39</v>
      </c>
      <c r="F79" s="401"/>
      <c r="G79" s="401" t="s">
        <v>282</v>
      </c>
      <c r="H79" s="401"/>
    </row>
    <row r="80" spans="1:15" x14ac:dyDescent="0.25">
      <c r="B80" s="393" t="s">
        <v>40</v>
      </c>
      <c r="C80" s="394"/>
      <c r="D80" s="395"/>
      <c r="E80" s="406" t="s">
        <v>62</v>
      </c>
      <c r="F80" s="406"/>
      <c r="G80" s="406" t="s">
        <v>283</v>
      </c>
      <c r="H80" s="406"/>
    </row>
    <row r="81" spans="2:8" x14ac:dyDescent="0.25">
      <c r="B81" s="393" t="s">
        <v>41</v>
      </c>
      <c r="C81" s="394"/>
      <c r="D81" s="395"/>
      <c r="E81" s="406" t="s">
        <v>63</v>
      </c>
      <c r="F81" s="406"/>
      <c r="G81" s="406" t="s">
        <v>284</v>
      </c>
      <c r="H81" s="406"/>
    </row>
    <row r="82" spans="2:8" x14ac:dyDescent="0.25">
      <c r="B82" s="393" t="s">
        <v>42</v>
      </c>
      <c r="C82" s="394"/>
      <c r="D82" s="395"/>
      <c r="E82" s="406" t="s">
        <v>64</v>
      </c>
      <c r="F82" s="406"/>
      <c r="G82" s="406" t="s">
        <v>285</v>
      </c>
      <c r="H82" s="406"/>
    </row>
    <row r="83" spans="2:8" x14ac:dyDescent="0.25">
      <c r="B83" s="44"/>
      <c r="C83" s="44"/>
      <c r="D83" s="44"/>
      <c r="E83" s="44"/>
      <c r="F83" s="44"/>
    </row>
    <row r="84" spans="2:8" ht="15" customHeight="1" x14ac:dyDescent="0.25">
      <c r="B84" s="419"/>
      <c r="C84" s="419"/>
      <c r="D84" s="419"/>
      <c r="E84" s="419"/>
      <c r="F84" s="419"/>
      <c r="G84" s="419"/>
      <c r="H84" s="419"/>
    </row>
    <row r="85" spans="2:8" x14ac:dyDescent="0.25">
      <c r="B85" s="419"/>
      <c r="C85" s="419"/>
      <c r="D85" s="419"/>
      <c r="E85" s="419"/>
      <c r="F85" s="419"/>
      <c r="G85" s="419"/>
      <c r="H85" s="419"/>
    </row>
    <row r="86" spans="2:8" ht="2.25" customHeight="1" x14ac:dyDescent="0.25">
      <c r="B86" s="419"/>
      <c r="C86" s="419"/>
      <c r="D86" s="419"/>
      <c r="E86" s="419"/>
      <c r="F86" s="419"/>
      <c r="G86" s="419"/>
      <c r="H86" s="419"/>
    </row>
    <row r="87" spans="2:8" hidden="1" x14ac:dyDescent="0.25">
      <c r="B87" s="419"/>
      <c r="C87" s="419"/>
      <c r="D87" s="419"/>
      <c r="E87" s="419"/>
      <c r="F87" s="419"/>
      <c r="G87" s="419"/>
      <c r="H87" s="419"/>
    </row>
    <row r="88" spans="2:8" hidden="1" x14ac:dyDescent="0.25">
      <c r="B88" s="61"/>
      <c r="C88" s="61"/>
      <c r="D88" s="61"/>
      <c r="E88" s="61"/>
      <c r="F88" s="61"/>
      <c r="G88" s="61"/>
      <c r="H88" s="61"/>
    </row>
    <row r="89" spans="2:8" hidden="1" x14ac:dyDescent="0.25">
      <c r="B89" s="61"/>
      <c r="C89" s="61"/>
      <c r="D89" s="61"/>
      <c r="E89" s="61"/>
      <c r="F89" s="61"/>
      <c r="G89" s="61"/>
      <c r="H89" s="61"/>
    </row>
    <row r="90" spans="2:8" hidden="1" x14ac:dyDescent="0.25">
      <c r="B90" s="61"/>
      <c r="C90" s="61"/>
      <c r="D90" s="61"/>
      <c r="E90" s="61"/>
      <c r="F90" s="61"/>
      <c r="G90" s="61"/>
      <c r="H90" s="61"/>
    </row>
    <row r="91" spans="2:8" hidden="1" x14ac:dyDescent="0.25">
      <c r="B91" s="61"/>
      <c r="C91" s="61"/>
      <c r="D91" s="61"/>
      <c r="E91" s="61"/>
      <c r="F91" s="61"/>
      <c r="G91" s="61"/>
      <c r="H91" s="61"/>
    </row>
    <row r="92" spans="2:8" hidden="1" x14ac:dyDescent="0.25">
      <c r="B92" s="61"/>
      <c r="C92" s="61"/>
      <c r="D92" s="61"/>
      <c r="E92" s="61"/>
      <c r="F92" s="61"/>
      <c r="G92" s="61"/>
      <c r="H92" s="61"/>
    </row>
    <row r="93" spans="2:8" hidden="1" x14ac:dyDescent="0.25">
      <c r="B93" s="61"/>
      <c r="C93" s="61"/>
      <c r="D93" s="61"/>
      <c r="E93" s="61"/>
      <c r="F93" s="61"/>
      <c r="G93" s="61"/>
      <c r="H93" s="61"/>
    </row>
    <row r="94" spans="2:8" x14ac:dyDescent="0.25">
      <c r="B94" s="61"/>
      <c r="C94" s="61"/>
      <c r="D94" s="61"/>
      <c r="E94" s="61"/>
      <c r="F94" s="61"/>
      <c r="G94" s="61"/>
      <c r="H94" s="61"/>
    </row>
    <row r="95" spans="2:8" x14ac:dyDescent="0.25">
      <c r="B95" s="61"/>
      <c r="C95" s="61"/>
      <c r="D95" s="61"/>
      <c r="E95" s="61"/>
      <c r="F95" s="61"/>
      <c r="G95" s="61"/>
      <c r="H95" s="61"/>
    </row>
    <row r="96" spans="2:8" ht="10.5" customHeight="1" x14ac:dyDescent="0.25">
      <c r="B96" s="61"/>
      <c r="C96" s="61"/>
      <c r="D96" s="61"/>
      <c r="E96" s="61"/>
      <c r="F96" s="61"/>
      <c r="G96" s="61"/>
      <c r="H96" s="61"/>
    </row>
    <row r="97" spans="1:8" ht="3.75" hidden="1" customHeight="1" x14ac:dyDescent="0.25">
      <c r="B97" s="61"/>
      <c r="C97" s="61"/>
      <c r="D97" s="61"/>
      <c r="E97" s="61"/>
      <c r="F97" s="61"/>
      <c r="G97" s="61"/>
      <c r="H97" s="61"/>
    </row>
    <row r="98" spans="1:8" hidden="1" x14ac:dyDescent="0.25">
      <c r="B98" s="61"/>
      <c r="C98" s="61"/>
      <c r="D98" s="61"/>
      <c r="E98" s="61"/>
      <c r="F98" s="61"/>
      <c r="G98" s="61"/>
      <c r="H98" s="61"/>
    </row>
    <row r="99" spans="1:8" hidden="1" x14ac:dyDescent="0.25">
      <c r="B99" s="61"/>
      <c r="C99" s="61"/>
      <c r="D99" s="61"/>
      <c r="E99" s="61"/>
      <c r="F99" s="61"/>
      <c r="G99" s="61"/>
      <c r="H99" s="61"/>
    </row>
    <row r="100" spans="1:8" x14ac:dyDescent="0.25">
      <c r="B100" s="61"/>
      <c r="C100" s="61"/>
      <c r="D100" s="61"/>
      <c r="E100" s="61"/>
      <c r="F100" s="61"/>
      <c r="G100" s="61"/>
      <c r="H100" s="61"/>
    </row>
    <row r="101" spans="1:8" ht="105" customHeight="1" x14ac:dyDescent="0.25">
      <c r="A101" s="249" t="s">
        <v>72</v>
      </c>
      <c r="B101" s="420"/>
      <c r="C101" s="420"/>
      <c r="D101" s="420"/>
      <c r="E101" s="420"/>
      <c r="F101" s="420"/>
      <c r="G101" s="420"/>
      <c r="H101" s="420"/>
    </row>
    <row r="102" spans="1:8" ht="113.25" customHeight="1" x14ac:dyDescent="0.25">
      <c r="A102" s="249" t="s">
        <v>281</v>
      </c>
      <c r="B102" s="421"/>
      <c r="C102" s="421"/>
      <c r="D102" s="421"/>
      <c r="E102" s="421"/>
      <c r="F102" s="421"/>
      <c r="G102" s="421"/>
      <c r="H102" s="421"/>
    </row>
    <row r="103" spans="1:8" x14ac:dyDescent="0.25">
      <c r="A103" s="22" t="s">
        <v>65</v>
      </c>
    </row>
    <row r="104" spans="1:8" x14ac:dyDescent="0.25">
      <c r="B104" s="405"/>
      <c r="C104" s="405"/>
      <c r="D104" s="266"/>
      <c r="E104" s="405"/>
      <c r="F104" s="405"/>
    </row>
    <row r="105" spans="1:8" x14ac:dyDescent="0.25">
      <c r="B105" s="408" t="s">
        <v>67</v>
      </c>
      <c r="C105" s="408"/>
      <c r="E105" s="408" t="s">
        <v>67</v>
      </c>
      <c r="F105" s="408"/>
    </row>
    <row r="108" spans="1:8" x14ac:dyDescent="0.25">
      <c r="B108" s="408"/>
      <c r="C108" s="408"/>
      <c r="E108" s="418"/>
      <c r="F108" s="418"/>
    </row>
    <row r="109" spans="1:8" x14ac:dyDescent="0.25">
      <c r="B109" s="408" t="s">
        <v>67</v>
      </c>
      <c r="C109" s="408"/>
      <c r="E109" s="408" t="s">
        <v>67</v>
      </c>
      <c r="F109" s="408"/>
    </row>
    <row r="110" spans="1:8" x14ac:dyDescent="0.25">
      <c r="E110" s="265"/>
      <c r="F110" s="265"/>
    </row>
    <row r="113" spans="1:6" x14ac:dyDescent="0.25">
      <c r="B113" s="408"/>
      <c r="C113" s="408"/>
      <c r="D113" s="408"/>
      <c r="E113" s="408"/>
      <c r="F113" s="408"/>
    </row>
    <row r="114" spans="1:6" x14ac:dyDescent="0.25">
      <c r="B114" s="408" t="s">
        <v>66</v>
      </c>
      <c r="C114" s="408"/>
      <c r="D114" s="408"/>
      <c r="E114" s="408"/>
      <c r="F114" s="408"/>
    </row>
    <row r="115" spans="1:6" ht="60" customHeight="1" x14ac:dyDescent="0.25">
      <c r="A115" s="102"/>
      <c r="B115" s="102"/>
      <c r="C115" s="102"/>
    </row>
  </sheetData>
  <protectedRanges>
    <protectedRange sqref="E104 B104 B108 E108 B113" name="Range1"/>
  </protectedRanges>
  <mergeCells count="107">
    <mergeCell ref="B109:C109"/>
    <mergeCell ref="E109:F109"/>
    <mergeCell ref="B113:F113"/>
    <mergeCell ref="B114:F114"/>
    <mergeCell ref="F7:G7"/>
    <mergeCell ref="B104:C104"/>
    <mergeCell ref="E104:F104"/>
    <mergeCell ref="B105:C105"/>
    <mergeCell ref="E105:F105"/>
    <mergeCell ref="B108:C108"/>
    <mergeCell ref="E108:F108"/>
    <mergeCell ref="B82:D82"/>
    <mergeCell ref="E82:F82"/>
    <mergeCell ref="G82:H82"/>
    <mergeCell ref="B84:H87"/>
    <mergeCell ref="B101:H101"/>
    <mergeCell ref="B102:H102"/>
    <mergeCell ref="B80:D80"/>
    <mergeCell ref="E80:F80"/>
    <mergeCell ref="G80:H80"/>
    <mergeCell ref="B81:D81"/>
    <mergeCell ref="E81:F81"/>
    <mergeCell ref="G81:H81"/>
    <mergeCell ref="C71:D71"/>
    <mergeCell ref="G71:H71"/>
    <mergeCell ref="A78:H78"/>
    <mergeCell ref="B79:D79"/>
    <mergeCell ref="E79:F79"/>
    <mergeCell ref="G79:H79"/>
    <mergeCell ref="A69:B69"/>
    <mergeCell ref="C69:D69"/>
    <mergeCell ref="E69:F69"/>
    <mergeCell ref="G69:H69"/>
    <mergeCell ref="A70:B70"/>
    <mergeCell ref="C70:D70"/>
    <mergeCell ref="E70:F70"/>
    <mergeCell ref="G70:H70"/>
    <mergeCell ref="B57:D57"/>
    <mergeCell ref="E57:F57"/>
    <mergeCell ref="B58:D58"/>
    <mergeCell ref="E58:F58"/>
    <mergeCell ref="A67:H67"/>
    <mergeCell ref="A68:B68"/>
    <mergeCell ref="C68:D68"/>
    <mergeCell ref="E68:F68"/>
    <mergeCell ref="G68:H68"/>
    <mergeCell ref="C51:D51"/>
    <mergeCell ref="G51:H51"/>
    <mergeCell ref="B55:D55"/>
    <mergeCell ref="E55:F55"/>
    <mergeCell ref="B56:D56"/>
    <mergeCell ref="E56:F56"/>
    <mergeCell ref="A49:B49"/>
    <mergeCell ref="C49:D49"/>
    <mergeCell ref="E49:F49"/>
    <mergeCell ref="G49:H49"/>
    <mergeCell ref="A50:B50"/>
    <mergeCell ref="C50:D50"/>
    <mergeCell ref="E50:F50"/>
    <mergeCell ref="G50:H50"/>
    <mergeCell ref="A47:B47"/>
    <mergeCell ref="C47:D47"/>
    <mergeCell ref="E47:F47"/>
    <mergeCell ref="G47:H47"/>
    <mergeCell ref="A48:B48"/>
    <mergeCell ref="C48:D48"/>
    <mergeCell ref="E48:F48"/>
    <mergeCell ref="G48:H48"/>
    <mergeCell ref="A42:E42"/>
    <mergeCell ref="A44:H44"/>
    <mergeCell ref="A45:H45"/>
    <mergeCell ref="A46:B46"/>
    <mergeCell ref="C46:D46"/>
    <mergeCell ref="E46:F46"/>
    <mergeCell ref="G46:H46"/>
    <mergeCell ref="B10:C10"/>
    <mergeCell ref="A12:A17"/>
    <mergeCell ref="E12:E17"/>
    <mergeCell ref="F12:F17"/>
    <mergeCell ref="G12:G17"/>
    <mergeCell ref="H12:H17"/>
    <mergeCell ref="G30:G35"/>
    <mergeCell ref="A36:A41"/>
    <mergeCell ref="E36:E41"/>
    <mergeCell ref="F36:F41"/>
    <mergeCell ref="G36:G41"/>
    <mergeCell ref="H36:H41"/>
    <mergeCell ref="A18:A35"/>
    <mergeCell ref="E18:E23"/>
    <mergeCell ref="F18:F23"/>
    <mergeCell ref="G18:G23"/>
    <mergeCell ref="H18:H35"/>
    <mergeCell ref="E24:E29"/>
    <mergeCell ref="F24:F29"/>
    <mergeCell ref="G24:G29"/>
    <mergeCell ref="E30:E35"/>
    <mergeCell ref="F30:F35"/>
    <mergeCell ref="A1:H1"/>
    <mergeCell ref="A2:H2"/>
    <mergeCell ref="A3:H3"/>
    <mergeCell ref="A5:H5"/>
    <mergeCell ref="A6:H6"/>
    <mergeCell ref="B7:D7"/>
    <mergeCell ref="A9:D9"/>
    <mergeCell ref="F9:H9"/>
    <mergeCell ref="B8:D8"/>
    <mergeCell ref="F8:G8"/>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6:B1048576 B4:B5 B7:B8 B10:B114"/>
  </dataValidations>
  <pageMargins left="0.2" right="0.2" top="0.75" bottom="0.5" header="0.3" footer="0.3"/>
  <pageSetup paperSize="5" scale="95"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3">
    <tabColor rgb="FFFF0000"/>
  </sheetPr>
  <dimension ref="A1:O114"/>
  <sheetViews>
    <sheetView showGridLines="0" view="pageBreakPreview" zoomScale="90" zoomScaleNormal="100" zoomScaleSheetLayoutView="90" workbookViewId="0">
      <selection sqref="A1:H1"/>
    </sheetView>
  </sheetViews>
  <sheetFormatPr defaultRowHeight="15" x14ac:dyDescent="0.25"/>
  <cols>
    <col min="1" max="1" width="12.7109375" style="95" customWidth="1"/>
    <col min="2" max="2" width="17.28515625" style="98" customWidth="1"/>
    <col min="3" max="3" width="9.140625" style="36" customWidth="1"/>
    <col min="4" max="4" width="11.42578125" style="98" customWidth="1"/>
    <col min="5" max="5" width="24.42578125" style="5" customWidth="1"/>
    <col min="6" max="6" width="8" style="5" customWidth="1"/>
    <col min="7" max="7" width="9.28515625" style="4" customWidth="1"/>
    <col min="8" max="8" width="10.5703125" style="4" customWidth="1"/>
    <col min="9" max="9" width="8.85546875" hidden="1" customWidth="1"/>
    <col min="10" max="10" width="4.28515625" hidden="1" customWidth="1"/>
    <col min="11" max="11" width="5.5703125" hidden="1" customWidth="1"/>
    <col min="12" max="12" width="7.85546875" customWidth="1"/>
    <col min="13" max="13" width="0.28515625" style="4" hidden="1" customWidth="1"/>
    <col min="14" max="14" width="3.42578125" customWidth="1"/>
    <col min="15" max="15" width="3.28515625" customWidth="1"/>
  </cols>
  <sheetData>
    <row r="1" spans="1:13" x14ac:dyDescent="0.25">
      <c r="A1" s="402" t="str">
        <f>'Main Menu'!A1:F1</f>
        <v>Department of Education</v>
      </c>
      <c r="B1" s="402"/>
      <c r="C1" s="402"/>
      <c r="D1" s="402"/>
      <c r="E1" s="402"/>
      <c r="F1" s="402"/>
      <c r="G1" s="402"/>
      <c r="H1" s="402"/>
    </row>
    <row r="2" spans="1:13" x14ac:dyDescent="0.25">
      <c r="A2" s="402" t="str">
        <f>'Main Menu'!A2:F2</f>
        <v>Region X</v>
      </c>
      <c r="B2" s="402"/>
      <c r="C2" s="402"/>
      <c r="D2" s="402"/>
      <c r="E2" s="402"/>
      <c r="F2" s="402"/>
      <c r="G2" s="402"/>
      <c r="H2" s="402"/>
    </row>
    <row r="3" spans="1:13" ht="16.5" customHeight="1" x14ac:dyDescent="0.25">
      <c r="A3" s="410" t="str">
        <f>'Main Menu'!A3:F3</f>
        <v/>
      </c>
      <c r="B3" s="410"/>
      <c r="C3" s="410"/>
      <c r="D3" s="410"/>
      <c r="E3" s="410"/>
      <c r="F3" s="410"/>
      <c r="G3" s="410"/>
      <c r="H3" s="410"/>
    </row>
    <row r="4" spans="1:13" ht="9" customHeight="1" x14ac:dyDescent="0.25"/>
    <row r="5" spans="1:13" ht="16.5" customHeight="1" x14ac:dyDescent="0.25">
      <c r="A5" s="358" t="s">
        <v>286</v>
      </c>
      <c r="B5" s="358"/>
      <c r="C5" s="358"/>
      <c r="D5" s="358"/>
      <c r="E5" s="358"/>
      <c r="F5" s="358"/>
      <c r="G5" s="358"/>
      <c r="H5" s="358"/>
    </row>
    <row r="6" spans="1:13" ht="16.5" customHeight="1" x14ac:dyDescent="0.25">
      <c r="A6" s="424">
        <f ca="1">NOW()</f>
        <v>43282.390610185183</v>
      </c>
      <c r="B6" s="424"/>
      <c r="C6" s="424"/>
      <c r="D6" s="424"/>
      <c r="E6" s="424"/>
      <c r="F6" s="424"/>
      <c r="G6" s="424"/>
      <c r="H6" s="424"/>
    </row>
    <row r="7" spans="1:13" ht="31.5" customHeight="1" x14ac:dyDescent="0.25">
      <c r="A7" s="95" t="s">
        <v>824</v>
      </c>
      <c r="B7" s="359" t="str">
        <f>'Input Menu'!B8:C8</f>
        <v/>
      </c>
      <c r="C7" s="359"/>
      <c r="D7" s="359"/>
      <c r="E7" s="18" t="s">
        <v>225</v>
      </c>
      <c r="F7" s="360" t="str">
        <f>'Main Menu'!B8</f>
        <v/>
      </c>
      <c r="G7" s="360"/>
      <c r="H7" s="360"/>
      <c r="K7" t="str">
        <f>B7</f>
        <v/>
      </c>
    </row>
    <row r="8" spans="1:13" ht="27" customHeight="1" x14ac:dyDescent="0.25">
      <c r="A8" s="95" t="s">
        <v>261</v>
      </c>
      <c r="B8" s="414" t="str">
        <f>'Input Menu'!B7:C7</f>
        <v/>
      </c>
      <c r="C8" s="414"/>
      <c r="D8" s="414"/>
      <c r="E8" s="18" t="s">
        <v>288</v>
      </c>
      <c r="F8" s="415">
        <f>'Input Menu'!K6</f>
        <v>0</v>
      </c>
      <c r="G8" s="415"/>
      <c r="H8" s="275"/>
    </row>
    <row r="9" spans="1:13" ht="27" customHeight="1" x14ac:dyDescent="0.25">
      <c r="A9" s="361" t="s">
        <v>31</v>
      </c>
      <c r="B9" s="361"/>
      <c r="C9" s="361"/>
      <c r="D9" s="361"/>
      <c r="E9" s="272" t="s">
        <v>295</v>
      </c>
      <c r="F9" s="422">
        <f>'Main Menu'!O72</f>
        <v>0</v>
      </c>
      <c r="G9" s="422"/>
      <c r="H9" s="422"/>
    </row>
    <row r="10" spans="1:13" s="2" customFormat="1" ht="27" customHeight="1" x14ac:dyDescent="0.25">
      <c r="A10" s="29" t="s">
        <v>2</v>
      </c>
      <c r="B10" s="362" t="s">
        <v>13</v>
      </c>
      <c r="C10" s="362"/>
      <c r="D10" s="96"/>
      <c r="E10" s="96" t="s">
        <v>14</v>
      </c>
      <c r="F10" s="96" t="s">
        <v>268</v>
      </c>
      <c r="G10" s="96" t="s">
        <v>15</v>
      </c>
      <c r="H10" s="31" t="s">
        <v>16</v>
      </c>
      <c r="M10" s="101"/>
    </row>
    <row r="11" spans="1:13" s="2" customFormat="1" ht="2.25" customHeight="1" x14ac:dyDescent="0.25">
      <c r="A11" s="8"/>
      <c r="B11" s="9"/>
      <c r="C11" s="38"/>
      <c r="D11" s="9"/>
      <c r="E11" s="9"/>
      <c r="F11" s="14"/>
      <c r="G11" s="14"/>
      <c r="H11" s="19"/>
      <c r="M11" s="101"/>
    </row>
    <row r="12" spans="1:13" ht="30" x14ac:dyDescent="0.25">
      <c r="A12" s="350" t="s">
        <v>3</v>
      </c>
      <c r="B12" s="32" t="s">
        <v>9</v>
      </c>
      <c r="C12" s="53" t="s">
        <v>10</v>
      </c>
      <c r="D12" s="54" t="s">
        <v>68</v>
      </c>
      <c r="E12" s="351"/>
      <c r="F12" s="366" t="e">
        <f>IF(C17&gt;=10,"3",IF(C17&gt;=7,"2",IF(C17&gt;5,"1","0")))</f>
        <v>#VALUE!</v>
      </c>
      <c r="G12" s="355" t="e">
        <f>F12*0.45</f>
        <v>#VALUE!</v>
      </c>
      <c r="H12" s="355" t="e">
        <f>G12</f>
        <v>#VALUE!</v>
      </c>
    </row>
    <row r="13" spans="1:13" ht="15" hidden="1" customHeight="1" x14ac:dyDescent="0.25">
      <c r="A13" s="350"/>
      <c r="B13" s="11" t="str">
        <f>'Main Menu'!B14</f>
        <v>SY 2009-2010</v>
      </c>
      <c r="C13" s="39"/>
      <c r="D13" s="33">
        <f>'Main Menu'!D14</f>
        <v>990</v>
      </c>
      <c r="E13" s="351"/>
      <c r="F13" s="366"/>
      <c r="G13" s="356"/>
      <c r="H13" s="356"/>
    </row>
    <row r="14" spans="1:13" ht="18.75" customHeight="1" x14ac:dyDescent="0.25">
      <c r="A14" s="350"/>
      <c r="B14" s="11" t="str">
        <f>'Main Menu'!B15</f>
        <v/>
      </c>
      <c r="C14" s="40"/>
      <c r="D14" s="33" t="str">
        <f>'Main Menu'!D15</f>
        <v/>
      </c>
      <c r="E14" s="351"/>
      <c r="F14" s="366"/>
      <c r="G14" s="356"/>
      <c r="H14" s="356"/>
      <c r="K14" t="s">
        <v>17</v>
      </c>
    </row>
    <row r="15" spans="1:13" ht="20.25" customHeight="1" x14ac:dyDescent="0.25">
      <c r="A15" s="350"/>
      <c r="B15" s="11" t="str">
        <f>'Main Menu'!B16</f>
        <v/>
      </c>
      <c r="C15" s="40" t="e">
        <f>((D15-D14)/D14)*100</f>
        <v>#VALUE!</v>
      </c>
      <c r="D15" s="33" t="str">
        <f>'Main Menu'!D16</f>
        <v/>
      </c>
      <c r="E15" s="351"/>
      <c r="F15" s="366"/>
      <c r="G15" s="356"/>
      <c r="H15" s="356"/>
      <c r="K15" t="s">
        <v>18</v>
      </c>
    </row>
    <row r="16" spans="1:13" ht="19.5" customHeight="1" x14ac:dyDescent="0.25">
      <c r="A16" s="350"/>
      <c r="B16" s="11" t="str">
        <f>'Main Menu'!B17</f>
        <v/>
      </c>
      <c r="C16" s="40" t="e">
        <f>((D16-D15)/D15)*100</f>
        <v>#VALUE!</v>
      </c>
      <c r="D16" s="33" t="str">
        <f>'Main Menu'!D17</f>
        <v/>
      </c>
      <c r="E16" s="351"/>
      <c r="F16" s="366"/>
      <c r="G16" s="356"/>
      <c r="H16" s="356"/>
      <c r="K16" t="s">
        <v>19</v>
      </c>
    </row>
    <row r="17" spans="1:13" ht="32.25" customHeight="1" x14ac:dyDescent="0.25">
      <c r="A17" s="350"/>
      <c r="B17" s="97" t="s">
        <v>28</v>
      </c>
      <c r="C17" s="72" t="e">
        <f>AVERAGE(C15:C16)</f>
        <v>#VALUE!</v>
      </c>
      <c r="D17" s="13"/>
      <c r="E17" s="351"/>
      <c r="F17" s="366"/>
      <c r="G17" s="357"/>
      <c r="H17" s="357"/>
      <c r="I17" s="35"/>
      <c r="K17" t="s">
        <v>20</v>
      </c>
    </row>
    <row r="18" spans="1:13" ht="27" customHeight="1" x14ac:dyDescent="0.25">
      <c r="A18" s="350" t="s">
        <v>4</v>
      </c>
      <c r="B18" s="32" t="s">
        <v>11</v>
      </c>
      <c r="C18" s="53" t="s">
        <v>12</v>
      </c>
      <c r="D18" s="54" t="s">
        <v>266</v>
      </c>
      <c r="E18" s="363"/>
      <c r="F18" s="366" t="e">
        <f>IF(C23&lt;2,"3",IF(C23&lt;5,"2",IF(C23&lt;=5,"1","0")))</f>
        <v>#VALUE!</v>
      </c>
      <c r="G18" s="367" t="e">
        <f>F18*0.125</f>
        <v>#VALUE!</v>
      </c>
      <c r="H18" s="368" t="e">
        <f>SUM(G18:G35)</f>
        <v>#VALUE!</v>
      </c>
      <c r="K18" t="s">
        <v>21</v>
      </c>
    </row>
    <row r="19" spans="1:13" ht="15" hidden="1" customHeight="1" x14ac:dyDescent="0.25">
      <c r="A19" s="350"/>
      <c r="B19" s="11" t="str">
        <f>'Main Menu'!B20</f>
        <v>SY 2008-2009</v>
      </c>
      <c r="C19" s="39"/>
      <c r="D19" s="33">
        <f>'Main Menu'!D20</f>
        <v>0.02</v>
      </c>
      <c r="E19" s="364"/>
      <c r="F19" s="366"/>
      <c r="G19" s="367"/>
      <c r="H19" s="356"/>
      <c r="I19" s="43"/>
      <c r="J19" s="41"/>
    </row>
    <row r="20" spans="1:13" x14ac:dyDescent="0.25">
      <c r="A20" s="350"/>
      <c r="B20" s="11" t="str">
        <f>'Main Menu'!B21</f>
        <v/>
      </c>
      <c r="C20" s="40"/>
      <c r="D20" s="65" t="str">
        <f>'Main Menu'!D21</f>
        <v/>
      </c>
      <c r="E20" s="364"/>
      <c r="F20" s="366"/>
      <c r="G20" s="367"/>
      <c r="H20" s="356"/>
      <c r="I20" s="43"/>
      <c r="J20" s="40"/>
      <c r="K20" t="s">
        <v>22</v>
      </c>
    </row>
    <row r="21" spans="1:13" x14ac:dyDescent="0.25">
      <c r="A21" s="350"/>
      <c r="B21" s="11" t="str">
        <f>'Main Menu'!B22</f>
        <v/>
      </c>
      <c r="C21" s="40" t="e">
        <f>(D21-D20)</f>
        <v>#VALUE!</v>
      </c>
      <c r="D21" s="65" t="str">
        <f>'Main Menu'!D22</f>
        <v/>
      </c>
      <c r="E21" s="364"/>
      <c r="F21" s="366"/>
      <c r="G21" s="367"/>
      <c r="H21" s="356"/>
      <c r="I21" s="43"/>
      <c r="J21" s="40"/>
      <c r="K21" t="s">
        <v>23</v>
      </c>
    </row>
    <row r="22" spans="1:13" x14ac:dyDescent="0.25">
      <c r="A22" s="350"/>
      <c r="B22" s="11" t="str">
        <f>'Main Menu'!B23</f>
        <v/>
      </c>
      <c r="C22" s="40" t="e">
        <f>(D22-D21)</f>
        <v>#VALUE!</v>
      </c>
      <c r="D22" s="65" t="str">
        <f>'Main Menu'!D23</f>
        <v/>
      </c>
      <c r="E22" s="364"/>
      <c r="F22" s="366"/>
      <c r="G22" s="367"/>
      <c r="H22" s="356"/>
      <c r="I22" s="43"/>
      <c r="J22" s="40"/>
      <c r="K22" t="s">
        <v>24</v>
      </c>
    </row>
    <row r="23" spans="1:13" x14ac:dyDescent="0.25">
      <c r="A23" s="350"/>
      <c r="B23" s="97" t="s">
        <v>274</v>
      </c>
      <c r="C23" s="72" t="e">
        <f>AVERAGE(C21:C22)</f>
        <v>#VALUE!</v>
      </c>
      <c r="D23" s="66"/>
      <c r="E23" s="365"/>
      <c r="F23" s="366"/>
      <c r="G23" s="367"/>
      <c r="H23" s="356"/>
      <c r="I23" s="43"/>
      <c r="J23" s="41"/>
    </row>
    <row r="24" spans="1:13" ht="26.25" x14ac:dyDescent="0.25">
      <c r="A24" s="350"/>
      <c r="B24" s="32" t="s">
        <v>264</v>
      </c>
      <c r="C24" s="53" t="s">
        <v>12</v>
      </c>
      <c r="D24" s="53" t="s">
        <v>265</v>
      </c>
      <c r="E24" s="351"/>
      <c r="F24" s="366" t="e">
        <f>IF(C29&lt;2,"3",IF(C29&lt;5,"2",IF(C29&lt;=5,"1","0")))</f>
        <v>#VALUE!</v>
      </c>
      <c r="G24" s="367" t="e">
        <f>F24*0.125</f>
        <v>#VALUE!</v>
      </c>
      <c r="H24" s="356"/>
      <c r="K24" t="s">
        <v>25</v>
      </c>
    </row>
    <row r="25" spans="1:13" ht="15" hidden="1" customHeight="1" x14ac:dyDescent="0.25">
      <c r="A25" s="350"/>
      <c r="B25" s="11" t="str">
        <f>'Main Menu'!B26</f>
        <v>SY 2008-2009</v>
      </c>
      <c r="C25" s="39"/>
      <c r="D25" s="39">
        <f>'Main Menu'!D26</f>
        <v>65</v>
      </c>
      <c r="E25" s="351"/>
      <c r="F25" s="366"/>
      <c r="G25" s="367"/>
      <c r="H25" s="356"/>
    </row>
    <row r="26" spans="1:13" x14ac:dyDescent="0.25">
      <c r="A26" s="350"/>
      <c r="B26" s="11" t="str">
        <f>'Main Menu'!B27</f>
        <v/>
      </c>
      <c r="C26" s="40"/>
      <c r="D26" s="63" t="str">
        <f>'Main Menu'!D27</f>
        <v/>
      </c>
      <c r="E26" s="351"/>
      <c r="F26" s="366"/>
      <c r="G26" s="367"/>
      <c r="H26" s="356"/>
      <c r="K26" t="s">
        <v>26</v>
      </c>
    </row>
    <row r="27" spans="1:13" x14ac:dyDescent="0.25">
      <c r="A27" s="350"/>
      <c r="B27" s="11" t="str">
        <f>'Main Menu'!B28</f>
        <v/>
      </c>
      <c r="C27" s="40" t="e">
        <f>(D27-D26)</f>
        <v>#VALUE!</v>
      </c>
      <c r="D27" s="63" t="str">
        <f>'Main Menu'!D28</f>
        <v/>
      </c>
      <c r="E27" s="351"/>
      <c r="F27" s="366"/>
      <c r="G27" s="367"/>
      <c r="H27" s="356"/>
      <c r="K27" t="s">
        <v>27</v>
      </c>
    </row>
    <row r="28" spans="1:13" x14ac:dyDescent="0.25">
      <c r="A28" s="350"/>
      <c r="B28" s="11" t="str">
        <f>'Main Menu'!B29</f>
        <v/>
      </c>
      <c r="C28" s="40" t="e">
        <f>(D28-D27)</f>
        <v>#VALUE!</v>
      </c>
      <c r="D28" s="63" t="str">
        <f>'Main Menu'!D29</f>
        <v/>
      </c>
      <c r="E28" s="351"/>
      <c r="F28" s="366"/>
      <c r="G28" s="367"/>
      <c r="H28" s="356"/>
    </row>
    <row r="29" spans="1:13" x14ac:dyDescent="0.25">
      <c r="A29" s="350"/>
      <c r="B29" s="97" t="s">
        <v>274</v>
      </c>
      <c r="C29" s="72" t="e">
        <f>AVERAGE(C27:C28)</f>
        <v>#VALUE!</v>
      </c>
      <c r="D29" s="40"/>
      <c r="E29" s="351"/>
      <c r="F29" s="366"/>
      <c r="G29" s="367"/>
      <c r="H29" s="356"/>
    </row>
    <row r="30" spans="1:13" hidden="1" x14ac:dyDescent="0.25">
      <c r="A30" s="350"/>
      <c r="B30" s="32"/>
      <c r="C30" s="53"/>
      <c r="D30" s="53"/>
      <c r="E30" s="351"/>
      <c r="F30" s="352"/>
      <c r="G30" s="367"/>
      <c r="H30" s="356"/>
    </row>
    <row r="31" spans="1:13" hidden="1" x14ac:dyDescent="0.25">
      <c r="A31" s="350"/>
      <c r="B31" s="11"/>
      <c r="C31" s="39"/>
      <c r="D31" s="39"/>
      <c r="E31" s="351"/>
      <c r="F31" s="353"/>
      <c r="G31" s="367"/>
      <c r="H31" s="356"/>
    </row>
    <row r="32" spans="1:13" hidden="1" x14ac:dyDescent="0.25">
      <c r="A32" s="350"/>
      <c r="B32" s="11"/>
      <c r="C32" s="40"/>
      <c r="D32" s="63"/>
      <c r="E32" s="351"/>
      <c r="F32" s="353"/>
      <c r="G32" s="367"/>
      <c r="H32" s="356"/>
      <c r="M32" s="4" t="str">
        <f>IF(D32&gt;=95,"3","0")</f>
        <v>0</v>
      </c>
    </row>
    <row r="33" spans="1:13" hidden="1" x14ac:dyDescent="0.25">
      <c r="A33" s="350"/>
      <c r="B33" s="11"/>
      <c r="C33" s="40"/>
      <c r="D33" s="63"/>
      <c r="E33" s="351"/>
      <c r="F33" s="353"/>
      <c r="G33" s="367"/>
      <c r="H33" s="356"/>
      <c r="M33" s="4" t="str">
        <f>IF(D33&gt;=95,"3","0")</f>
        <v>0</v>
      </c>
    </row>
    <row r="34" spans="1:13" hidden="1" x14ac:dyDescent="0.25">
      <c r="A34" s="350"/>
      <c r="B34" s="11"/>
      <c r="C34" s="40"/>
      <c r="D34" s="63"/>
      <c r="E34" s="351"/>
      <c r="F34" s="353"/>
      <c r="G34" s="367"/>
      <c r="H34" s="356"/>
      <c r="M34" s="4" t="str">
        <f>IF(D34&gt;=95,"3","0")</f>
        <v>0</v>
      </c>
    </row>
    <row r="35" spans="1:13" hidden="1" x14ac:dyDescent="0.25">
      <c r="A35" s="350"/>
      <c r="B35" s="97"/>
      <c r="C35" s="72"/>
      <c r="D35" s="40"/>
      <c r="E35" s="351"/>
      <c r="F35" s="354"/>
      <c r="G35" s="367"/>
      <c r="H35" s="357"/>
      <c r="M35" s="4">
        <f>(M32+M33+M34)/3</f>
        <v>0</v>
      </c>
    </row>
    <row r="36" spans="1:13" ht="36" customHeight="1" x14ac:dyDescent="0.25">
      <c r="A36" s="350" t="s">
        <v>8</v>
      </c>
      <c r="B36" s="32" t="s">
        <v>7</v>
      </c>
      <c r="C36" s="64" t="s">
        <v>10</v>
      </c>
      <c r="D36" s="64" t="s">
        <v>7</v>
      </c>
      <c r="E36" s="351"/>
      <c r="F36" s="352" t="e">
        <f>IF(C41&gt;=10,"3",IF(C41&gt;=8,"2",IF(C41&gt;=7,"1","0")))</f>
        <v>#VALUE!</v>
      </c>
      <c r="G36" s="355" t="e">
        <f>F36*0.3</f>
        <v>#VALUE!</v>
      </c>
      <c r="H36" s="355" t="e">
        <f>G36</f>
        <v>#VALUE!</v>
      </c>
    </row>
    <row r="37" spans="1:13" hidden="1" x14ac:dyDescent="0.25">
      <c r="A37" s="350"/>
      <c r="B37" s="11" t="str">
        <f>'Main Menu'!B38</f>
        <v>SY 2008-2009</v>
      </c>
      <c r="C37" s="63"/>
      <c r="D37" s="63">
        <f>'Main Menu'!D38</f>
        <v>56</v>
      </c>
      <c r="E37" s="351"/>
      <c r="F37" s="353"/>
      <c r="G37" s="356"/>
      <c r="H37" s="356"/>
    </row>
    <row r="38" spans="1:13" ht="25.5" customHeight="1" x14ac:dyDescent="0.25">
      <c r="A38" s="350"/>
      <c r="B38" s="11" t="str">
        <f>'Main Menu'!B39</f>
        <v/>
      </c>
      <c r="C38" s="40"/>
      <c r="D38" s="63" t="str">
        <f>'Main Menu'!D39</f>
        <v/>
      </c>
      <c r="E38" s="351"/>
      <c r="F38" s="353"/>
      <c r="G38" s="356"/>
      <c r="H38" s="356"/>
    </row>
    <row r="39" spans="1:13" ht="27.75" customHeight="1" x14ac:dyDescent="0.25">
      <c r="A39" s="350"/>
      <c r="B39" s="11" t="str">
        <f>'Main Menu'!B40</f>
        <v/>
      </c>
      <c r="C39" s="40" t="e">
        <f>((D39-D38))</f>
        <v>#VALUE!</v>
      </c>
      <c r="D39" s="63" t="str">
        <f>'Main Menu'!D40</f>
        <v/>
      </c>
      <c r="E39" s="351"/>
      <c r="F39" s="353"/>
      <c r="G39" s="356"/>
      <c r="H39" s="356"/>
    </row>
    <row r="40" spans="1:13" ht="25.5" customHeight="1" x14ac:dyDescent="0.25">
      <c r="A40" s="350"/>
      <c r="B40" s="11" t="str">
        <f>'Main Menu'!B41</f>
        <v/>
      </c>
      <c r="C40" s="40" t="e">
        <f>((D40-D39))</f>
        <v>#VALUE!</v>
      </c>
      <c r="D40" s="63" t="str">
        <f>'Main Menu'!D41</f>
        <v/>
      </c>
      <c r="E40" s="351"/>
      <c r="F40" s="353"/>
      <c r="G40" s="356"/>
      <c r="H40" s="356"/>
    </row>
    <row r="41" spans="1:13" ht="25.5" customHeight="1" x14ac:dyDescent="0.25">
      <c r="A41" s="350"/>
      <c r="B41" s="97" t="s">
        <v>28</v>
      </c>
      <c r="C41" s="72" t="e">
        <f>AVERAGE(C39:C40)</f>
        <v>#VALUE!</v>
      </c>
      <c r="D41" s="40"/>
      <c r="E41" s="351"/>
      <c r="F41" s="354"/>
      <c r="G41" s="357"/>
      <c r="H41" s="357"/>
    </row>
    <row r="42" spans="1:13" ht="13.5" customHeight="1" x14ac:dyDescent="0.25">
      <c r="A42" s="369" t="s">
        <v>32</v>
      </c>
      <c r="B42" s="370"/>
      <c r="C42" s="370"/>
      <c r="D42" s="370"/>
      <c r="E42" s="371"/>
      <c r="F42" s="25"/>
      <c r="G42" s="24"/>
      <c r="H42" s="23" t="e">
        <f>SUM(H12:H41)</f>
        <v>#VALUE!</v>
      </c>
    </row>
    <row r="43" spans="1:13" ht="8.25" customHeight="1" x14ac:dyDescent="0.25">
      <c r="A43" s="20"/>
      <c r="C43" s="42"/>
      <c r="D43" s="26"/>
    </row>
    <row r="44" spans="1:13" ht="13.5" customHeight="1" x14ac:dyDescent="0.25">
      <c r="A44" s="372" t="s">
        <v>43</v>
      </c>
      <c r="B44" s="372"/>
      <c r="C44" s="372"/>
      <c r="D44" s="372"/>
      <c r="E44" s="372"/>
      <c r="F44" s="372"/>
      <c r="G44" s="372"/>
      <c r="H44" s="372"/>
    </row>
    <row r="45" spans="1:13" ht="22.5" customHeight="1" x14ac:dyDescent="0.25">
      <c r="A45" s="373" t="s">
        <v>44</v>
      </c>
      <c r="B45" s="373"/>
      <c r="C45" s="373"/>
      <c r="D45" s="373"/>
      <c r="E45" s="373"/>
      <c r="F45" s="373"/>
      <c r="G45" s="373"/>
      <c r="H45" s="373"/>
    </row>
    <row r="46" spans="1:13" ht="26.25" customHeight="1" x14ac:dyDescent="0.25">
      <c r="A46" s="374" t="s">
        <v>45</v>
      </c>
      <c r="B46" s="374"/>
      <c r="C46" s="375" t="s">
        <v>51</v>
      </c>
      <c r="D46" s="376"/>
      <c r="E46" s="374" t="s">
        <v>52</v>
      </c>
      <c r="F46" s="374"/>
      <c r="G46" s="377" t="s">
        <v>16</v>
      </c>
      <c r="H46" s="378"/>
    </row>
    <row r="47" spans="1:13" x14ac:dyDescent="0.25">
      <c r="A47" s="379" t="s">
        <v>46</v>
      </c>
      <c r="B47" s="379"/>
      <c r="C47" s="380">
        <v>0.3</v>
      </c>
      <c r="D47" s="381"/>
      <c r="E47" s="382">
        <f>'Document Analysis, Obs. Discuss'!AP71</f>
        <v>0</v>
      </c>
      <c r="F47" s="366"/>
      <c r="G47" s="383">
        <f>E47*0.3</f>
        <v>0</v>
      </c>
      <c r="H47" s="384"/>
    </row>
    <row r="48" spans="1:13" x14ac:dyDescent="0.25">
      <c r="A48" s="379" t="s">
        <v>47</v>
      </c>
      <c r="B48" s="379"/>
      <c r="C48" s="380">
        <v>0.3</v>
      </c>
      <c r="D48" s="381"/>
      <c r="E48" s="382">
        <f>'Document Analysis, Obs. Discuss'!AP72</f>
        <v>0</v>
      </c>
      <c r="F48" s="366"/>
      <c r="G48" s="383">
        <f>E48*0.3</f>
        <v>0</v>
      </c>
      <c r="H48" s="384"/>
    </row>
    <row r="49" spans="1:13" x14ac:dyDescent="0.25">
      <c r="A49" s="379" t="s">
        <v>48</v>
      </c>
      <c r="B49" s="379"/>
      <c r="C49" s="380">
        <v>0.25</v>
      </c>
      <c r="D49" s="381"/>
      <c r="E49" s="382">
        <f>'Document Analysis, Obs. Discuss'!AP73</f>
        <v>0</v>
      </c>
      <c r="F49" s="366"/>
      <c r="G49" s="383">
        <f>E49*0.25</f>
        <v>0</v>
      </c>
      <c r="H49" s="384"/>
    </row>
    <row r="50" spans="1:13" x14ac:dyDescent="0.25">
      <c r="A50" s="379" t="s">
        <v>49</v>
      </c>
      <c r="B50" s="379"/>
      <c r="C50" s="380">
        <v>0.15</v>
      </c>
      <c r="D50" s="381"/>
      <c r="E50" s="382">
        <f>'Document Analysis, Obs. Discuss'!AP74</f>
        <v>0</v>
      </c>
      <c r="F50" s="366"/>
      <c r="G50" s="383">
        <f>E50*0.15</f>
        <v>0</v>
      </c>
      <c r="H50" s="384"/>
    </row>
    <row r="51" spans="1:13" x14ac:dyDescent="0.25">
      <c r="A51" s="261" t="s">
        <v>50</v>
      </c>
      <c r="B51" s="262"/>
      <c r="C51" s="416">
        <v>1</v>
      </c>
      <c r="D51" s="387"/>
      <c r="E51" s="262"/>
      <c r="F51" s="263"/>
      <c r="G51" s="388">
        <f>SUM(G47:G50)</f>
        <v>0</v>
      </c>
      <c r="H51" s="389"/>
    </row>
    <row r="52" spans="1:13" s="50" customFormat="1" ht="12.75" customHeight="1" x14ac:dyDescent="0.25">
      <c r="A52" s="52" t="s">
        <v>33</v>
      </c>
      <c r="B52" s="45"/>
      <c r="C52" s="46" t="s">
        <v>34</v>
      </c>
      <c r="D52" s="47"/>
      <c r="E52" s="48"/>
      <c r="F52" s="48"/>
      <c r="G52" s="49"/>
      <c r="H52" s="49"/>
      <c r="M52" s="49"/>
    </row>
    <row r="53" spans="1:13" s="50" customFormat="1" ht="12.75" customHeight="1" x14ac:dyDescent="0.25">
      <c r="A53" s="51"/>
      <c r="B53" s="45"/>
      <c r="C53" s="46" t="s">
        <v>35</v>
      </c>
      <c r="D53" s="47"/>
      <c r="E53" s="48"/>
      <c r="F53" s="48"/>
      <c r="G53" s="49"/>
      <c r="H53" s="49"/>
      <c r="M53" s="49"/>
    </row>
    <row r="54" spans="1:13" s="50" customFormat="1" ht="12.75" customHeight="1" x14ac:dyDescent="0.25">
      <c r="A54" s="51"/>
      <c r="B54" s="45"/>
      <c r="C54" s="46" t="s">
        <v>36</v>
      </c>
      <c r="D54" s="47"/>
      <c r="E54" s="48"/>
      <c r="F54" s="48"/>
      <c r="G54" s="49"/>
      <c r="H54" s="49"/>
      <c r="M54" s="49"/>
    </row>
    <row r="55" spans="1:13" ht="15.75" customHeight="1" x14ac:dyDescent="0.25">
      <c r="A55" s="21" t="s">
        <v>37</v>
      </c>
      <c r="B55" s="390" t="s">
        <v>38</v>
      </c>
      <c r="C55" s="391"/>
      <c r="D55" s="392"/>
      <c r="E55" s="390" t="s">
        <v>39</v>
      </c>
      <c r="F55" s="392"/>
    </row>
    <row r="56" spans="1:13" x14ac:dyDescent="0.25">
      <c r="B56" s="393" t="s">
        <v>40</v>
      </c>
      <c r="C56" s="394"/>
      <c r="D56" s="395"/>
      <c r="E56" s="393" t="s">
        <v>34</v>
      </c>
      <c r="F56" s="395"/>
    </row>
    <row r="57" spans="1:13" x14ac:dyDescent="0.25">
      <c r="B57" s="393" t="s">
        <v>41</v>
      </c>
      <c r="C57" s="394"/>
      <c r="D57" s="395"/>
      <c r="E57" s="393" t="s">
        <v>35</v>
      </c>
      <c r="F57" s="395"/>
    </row>
    <row r="58" spans="1:13" x14ac:dyDescent="0.25">
      <c r="B58" s="393" t="s">
        <v>42</v>
      </c>
      <c r="C58" s="394"/>
      <c r="D58" s="395"/>
      <c r="E58" s="393" t="s">
        <v>36</v>
      </c>
      <c r="F58" s="395"/>
    </row>
    <row r="59" spans="1:13" x14ac:dyDescent="0.25">
      <c r="B59" s="44"/>
      <c r="C59" s="44"/>
      <c r="D59" s="44"/>
      <c r="E59" s="44"/>
      <c r="F59" s="44"/>
    </row>
    <row r="60" spans="1:13" x14ac:dyDescent="0.25">
      <c r="B60" s="44"/>
      <c r="C60" s="44"/>
      <c r="D60" s="44"/>
      <c r="E60" s="44"/>
      <c r="F60" s="44"/>
    </row>
    <row r="61" spans="1:13" x14ac:dyDescent="0.25">
      <c r="B61" s="44"/>
      <c r="C61" s="44"/>
      <c r="D61" s="44"/>
      <c r="E61" s="44"/>
      <c r="F61" s="44"/>
    </row>
    <row r="62" spans="1:13" x14ac:dyDescent="0.25">
      <c r="B62" s="44"/>
      <c r="C62" s="44"/>
      <c r="D62" s="44"/>
      <c r="E62" s="44"/>
      <c r="F62" s="44"/>
    </row>
    <row r="63" spans="1:13" x14ac:dyDescent="0.25">
      <c r="B63" s="44"/>
      <c r="C63" s="44"/>
      <c r="D63" s="44"/>
      <c r="E63" s="44"/>
      <c r="F63" s="44"/>
    </row>
    <row r="64" spans="1:13" x14ac:dyDescent="0.25">
      <c r="B64" s="44"/>
      <c r="C64" s="44"/>
      <c r="D64" s="44"/>
      <c r="E64" s="44"/>
      <c r="F64" s="44"/>
    </row>
    <row r="66" spans="1:15" ht="19.5" customHeight="1" x14ac:dyDescent="0.25">
      <c r="A66" s="373" t="s">
        <v>53</v>
      </c>
      <c r="B66" s="373"/>
      <c r="C66" s="373"/>
      <c r="D66" s="373"/>
      <c r="E66" s="373"/>
      <c r="F66" s="373"/>
      <c r="G66" s="373"/>
      <c r="H66" s="373"/>
    </row>
    <row r="67" spans="1:15" ht="30" customHeight="1" x14ac:dyDescent="0.25">
      <c r="A67" s="374" t="s">
        <v>54</v>
      </c>
      <c r="B67" s="374"/>
      <c r="C67" s="375" t="s">
        <v>51</v>
      </c>
      <c r="D67" s="376"/>
      <c r="E67" s="374" t="s">
        <v>15</v>
      </c>
      <c r="F67" s="374"/>
      <c r="G67" s="377" t="s">
        <v>16</v>
      </c>
      <c r="H67" s="378"/>
    </row>
    <row r="68" spans="1:15" x14ac:dyDescent="0.25">
      <c r="A68" s="379" t="s">
        <v>55</v>
      </c>
      <c r="B68" s="379"/>
      <c r="C68" s="380">
        <v>0.6</v>
      </c>
      <c r="D68" s="381"/>
      <c r="E68" s="382" t="e">
        <f>H42</f>
        <v>#VALUE!</v>
      </c>
      <c r="F68" s="382"/>
      <c r="G68" s="396" t="e">
        <f>C68*E68</f>
        <v>#VALUE!</v>
      </c>
      <c r="H68" s="397"/>
      <c r="N68" t="s">
        <v>180</v>
      </c>
      <c r="O68" s="43" t="e">
        <f>E68</f>
        <v>#VALUE!</v>
      </c>
    </row>
    <row r="69" spans="1:15" x14ac:dyDescent="0.25">
      <c r="A69" s="379" t="s">
        <v>57</v>
      </c>
      <c r="B69" s="379"/>
      <c r="C69" s="380">
        <v>0.4</v>
      </c>
      <c r="D69" s="381"/>
      <c r="E69" s="404">
        <f>G51</f>
        <v>0</v>
      </c>
      <c r="F69" s="404"/>
      <c r="G69" s="396">
        <f>C69*E69</f>
        <v>0</v>
      </c>
      <c r="H69" s="397"/>
      <c r="N69" t="s">
        <v>181</v>
      </c>
      <c r="O69" s="43">
        <f>E69</f>
        <v>0</v>
      </c>
    </row>
    <row r="70" spans="1:15" x14ac:dyDescent="0.25">
      <c r="A70" s="261" t="s">
        <v>56</v>
      </c>
      <c r="B70" s="262"/>
      <c r="C70" s="416">
        <v>1</v>
      </c>
      <c r="D70" s="387"/>
      <c r="E70" s="262"/>
      <c r="F70" s="263"/>
      <c r="G70" s="388" t="e">
        <f>SUM(G68:G69)</f>
        <v>#VALUE!</v>
      </c>
      <c r="H70" s="389"/>
      <c r="N70" t="s">
        <v>182</v>
      </c>
      <c r="O70" s="43" t="e">
        <f>G70</f>
        <v>#VALUE!</v>
      </c>
    </row>
    <row r="71" spans="1:15" ht="9.75" customHeight="1" x14ac:dyDescent="0.25"/>
    <row r="72" spans="1:15" ht="6" customHeight="1" x14ac:dyDescent="0.25">
      <c r="A72" s="28"/>
    </row>
    <row r="73" spans="1:15" hidden="1" x14ac:dyDescent="0.25">
      <c r="B73" s="27"/>
    </row>
    <row r="74" spans="1:15" hidden="1" x14ac:dyDescent="0.25">
      <c r="B74" s="27"/>
    </row>
    <row r="75" spans="1:15" hidden="1" x14ac:dyDescent="0.25">
      <c r="B75" s="27"/>
    </row>
    <row r="76" spans="1:15" hidden="1" x14ac:dyDescent="0.25"/>
    <row r="77" spans="1:15" ht="19.5" customHeight="1" x14ac:dyDescent="0.25">
      <c r="A77" s="373" t="s">
        <v>61</v>
      </c>
      <c r="B77" s="373"/>
      <c r="C77" s="373"/>
      <c r="D77" s="373"/>
      <c r="E77" s="373"/>
      <c r="F77" s="373"/>
      <c r="G77" s="373"/>
      <c r="H77" s="373"/>
    </row>
    <row r="78" spans="1:15" ht="15.75" customHeight="1" x14ac:dyDescent="0.25">
      <c r="B78" s="398" t="s">
        <v>38</v>
      </c>
      <c r="C78" s="399"/>
      <c r="D78" s="400"/>
      <c r="E78" s="401" t="s">
        <v>39</v>
      </c>
      <c r="F78" s="401"/>
      <c r="G78" s="401" t="s">
        <v>282</v>
      </c>
      <c r="H78" s="401"/>
    </row>
    <row r="79" spans="1:15" x14ac:dyDescent="0.25">
      <c r="B79" s="393" t="s">
        <v>40</v>
      </c>
      <c r="C79" s="394"/>
      <c r="D79" s="395"/>
      <c r="E79" s="406" t="s">
        <v>62</v>
      </c>
      <c r="F79" s="406"/>
      <c r="G79" s="406" t="s">
        <v>283</v>
      </c>
      <c r="H79" s="406"/>
    </row>
    <row r="80" spans="1:15" x14ac:dyDescent="0.25">
      <c r="B80" s="393" t="s">
        <v>41</v>
      </c>
      <c r="C80" s="394"/>
      <c r="D80" s="395"/>
      <c r="E80" s="406" t="s">
        <v>63</v>
      </c>
      <c r="F80" s="406"/>
      <c r="G80" s="406" t="s">
        <v>284</v>
      </c>
      <c r="H80" s="406"/>
    </row>
    <row r="81" spans="2:8" x14ac:dyDescent="0.25">
      <c r="B81" s="393" t="s">
        <v>42</v>
      </c>
      <c r="C81" s="394"/>
      <c r="D81" s="395"/>
      <c r="E81" s="406" t="s">
        <v>64</v>
      </c>
      <c r="F81" s="406"/>
      <c r="G81" s="406" t="s">
        <v>285</v>
      </c>
      <c r="H81" s="406"/>
    </row>
    <row r="82" spans="2:8" x14ac:dyDescent="0.25">
      <c r="B82" s="44"/>
      <c r="C82" s="44"/>
      <c r="D82" s="44"/>
      <c r="E82" s="44"/>
      <c r="F82" s="44"/>
    </row>
    <row r="83" spans="2:8" ht="15" customHeight="1" x14ac:dyDescent="0.25">
      <c r="B83" s="419"/>
      <c r="C83" s="419"/>
      <c r="D83" s="419"/>
      <c r="E83" s="419"/>
      <c r="F83" s="419"/>
      <c r="G83" s="419"/>
      <c r="H83" s="419"/>
    </row>
    <row r="84" spans="2:8" x14ac:dyDescent="0.25">
      <c r="B84" s="419"/>
      <c r="C84" s="419"/>
      <c r="D84" s="419"/>
      <c r="E84" s="419"/>
      <c r="F84" s="419"/>
      <c r="G84" s="419"/>
      <c r="H84" s="419"/>
    </row>
    <row r="85" spans="2:8" x14ac:dyDescent="0.25">
      <c r="B85" s="419"/>
      <c r="C85" s="419"/>
      <c r="D85" s="419"/>
      <c r="E85" s="419"/>
      <c r="F85" s="419"/>
      <c r="G85" s="419"/>
      <c r="H85" s="419"/>
    </row>
    <row r="86" spans="2:8" x14ac:dyDescent="0.25">
      <c r="B86" s="419"/>
      <c r="C86" s="419"/>
      <c r="D86" s="419"/>
      <c r="E86" s="419"/>
      <c r="F86" s="419"/>
      <c r="G86" s="419"/>
      <c r="H86" s="419"/>
    </row>
    <row r="87" spans="2:8" x14ac:dyDescent="0.25">
      <c r="B87" s="61"/>
      <c r="C87" s="61"/>
      <c r="D87" s="61"/>
      <c r="E87" s="61"/>
      <c r="F87" s="61"/>
      <c r="G87" s="61"/>
      <c r="H87" s="61"/>
    </row>
    <row r="88" spans="2:8" x14ac:dyDescent="0.25">
      <c r="B88" s="61"/>
      <c r="C88" s="61"/>
      <c r="D88" s="61"/>
      <c r="E88" s="61"/>
      <c r="F88" s="61"/>
      <c r="G88" s="61"/>
      <c r="H88" s="61"/>
    </row>
    <row r="89" spans="2:8" x14ac:dyDescent="0.25">
      <c r="B89" s="61"/>
      <c r="C89" s="61"/>
      <c r="D89" s="61"/>
      <c r="E89" s="61"/>
      <c r="F89" s="61"/>
      <c r="G89" s="61"/>
      <c r="H89" s="61"/>
    </row>
    <row r="90" spans="2:8" x14ac:dyDescent="0.25">
      <c r="B90" s="61"/>
      <c r="C90" s="61"/>
      <c r="D90" s="61"/>
      <c r="E90" s="61"/>
      <c r="F90" s="61"/>
      <c r="G90" s="61"/>
      <c r="H90" s="61"/>
    </row>
    <row r="91" spans="2:8" x14ac:dyDescent="0.25">
      <c r="B91" s="61"/>
      <c r="C91" s="61"/>
      <c r="D91" s="61"/>
      <c r="E91" s="61"/>
      <c r="F91" s="61"/>
      <c r="G91" s="61"/>
      <c r="H91" s="61"/>
    </row>
    <row r="92" spans="2:8" x14ac:dyDescent="0.25">
      <c r="B92" s="61"/>
      <c r="C92" s="61"/>
      <c r="D92" s="61"/>
      <c r="E92" s="61"/>
      <c r="F92" s="61"/>
      <c r="G92" s="61"/>
      <c r="H92" s="61"/>
    </row>
    <row r="93" spans="2:8" x14ac:dyDescent="0.25">
      <c r="B93" s="61"/>
      <c r="C93" s="61"/>
      <c r="D93" s="61"/>
      <c r="E93" s="61"/>
      <c r="F93" s="61"/>
      <c r="G93" s="61"/>
      <c r="H93" s="61"/>
    </row>
    <row r="94" spans="2:8" x14ac:dyDescent="0.25">
      <c r="B94" s="61"/>
      <c r="C94" s="61"/>
      <c r="D94" s="61"/>
      <c r="E94" s="61"/>
      <c r="F94" s="61"/>
      <c r="G94" s="61"/>
      <c r="H94" s="61"/>
    </row>
    <row r="95" spans="2:8" ht="10.5" customHeight="1" x14ac:dyDescent="0.25">
      <c r="B95" s="61"/>
      <c r="C95" s="61"/>
      <c r="D95" s="61"/>
      <c r="E95" s="61"/>
      <c r="F95" s="61"/>
      <c r="G95" s="61"/>
      <c r="H95" s="61"/>
    </row>
    <row r="96" spans="2:8" ht="3.75" hidden="1" customHeight="1" x14ac:dyDescent="0.25">
      <c r="B96" s="61"/>
      <c r="C96" s="61"/>
      <c r="D96" s="61"/>
      <c r="E96" s="61"/>
      <c r="F96" s="61"/>
      <c r="G96" s="61"/>
      <c r="H96" s="61"/>
    </row>
    <row r="97" spans="1:8" hidden="1" x14ac:dyDescent="0.25">
      <c r="B97" s="61"/>
      <c r="C97" s="61"/>
      <c r="D97" s="61"/>
      <c r="E97" s="61"/>
      <c r="F97" s="61"/>
      <c r="G97" s="61"/>
      <c r="H97" s="61"/>
    </row>
    <row r="98" spans="1:8" hidden="1" x14ac:dyDescent="0.25">
      <c r="B98" s="61"/>
      <c r="C98" s="61"/>
      <c r="D98" s="61"/>
      <c r="E98" s="61"/>
      <c r="F98" s="61"/>
      <c r="G98" s="61"/>
      <c r="H98" s="61"/>
    </row>
    <row r="99" spans="1:8" x14ac:dyDescent="0.25">
      <c r="B99" s="61"/>
      <c r="C99" s="61"/>
      <c r="D99" s="61"/>
      <c r="E99" s="61"/>
      <c r="F99" s="61"/>
      <c r="G99" s="61"/>
      <c r="H99" s="61"/>
    </row>
    <row r="100" spans="1:8" ht="105" customHeight="1" x14ac:dyDescent="0.25">
      <c r="A100" s="249" t="s">
        <v>72</v>
      </c>
      <c r="B100" s="419" t="e">
        <f>IF(G70&lt;1.5,"Developing level- Structures and mechanisms with acceptable level and extent of community participation and impact on learning outcomes.",IF(G70&lt;2.5,"Maturing level - Introducing and sustaining continuous improvement process that integrates wider community participation and improve sinificantly performance and learning outcomes.",IF(G70&lt;3,"Advanced level - Ensuring the production of intended outputs/outcomes and meeting all standards of a system fully integrated in the local community and is self-renewing and self-sustaining.","")))</f>
        <v>#VALUE!</v>
      </c>
      <c r="C100" s="419"/>
      <c r="D100" s="419"/>
      <c r="E100" s="419"/>
      <c r="F100" s="419"/>
      <c r="G100" s="419"/>
      <c r="H100" s="419"/>
    </row>
    <row r="101" spans="1:8" ht="83.25" customHeight="1" x14ac:dyDescent="0.25">
      <c r="A101" s="249" t="s">
        <v>281</v>
      </c>
      <c r="B101" s="423">
        <f>'Main Menu'!B56:H56</f>
        <v>0</v>
      </c>
      <c r="C101" s="423"/>
      <c r="D101" s="423"/>
      <c r="E101" s="423"/>
      <c r="F101" s="423"/>
      <c r="G101" s="423"/>
      <c r="H101" s="423"/>
    </row>
    <row r="102" spans="1:8" x14ac:dyDescent="0.25">
      <c r="A102" s="22" t="s">
        <v>65</v>
      </c>
    </row>
    <row r="103" spans="1:8" x14ac:dyDescent="0.25">
      <c r="B103" s="405">
        <f>'Input Menu'!B51</f>
        <v>0</v>
      </c>
      <c r="C103" s="405"/>
      <c r="D103" s="99"/>
      <c r="E103" s="405">
        <f>'Input Menu'!B52</f>
        <v>0</v>
      </c>
      <c r="F103" s="405"/>
    </row>
    <row r="104" spans="1:8" x14ac:dyDescent="0.25">
      <c r="B104" s="408" t="s">
        <v>67</v>
      </c>
      <c r="C104" s="408"/>
      <c r="E104" s="408" t="s">
        <v>67</v>
      </c>
      <c r="F104" s="408"/>
    </row>
    <row r="107" spans="1:8" x14ac:dyDescent="0.25">
      <c r="B107" s="408">
        <f>'Input Menu'!B53</f>
        <v>0</v>
      </c>
      <c r="C107" s="408"/>
      <c r="E107" s="418">
        <f>'Input Menu'!B54</f>
        <v>0</v>
      </c>
      <c r="F107" s="418"/>
    </row>
    <row r="108" spans="1:8" x14ac:dyDescent="0.25">
      <c r="B108" s="408" t="s">
        <v>67</v>
      </c>
      <c r="C108" s="408"/>
      <c r="E108" s="408" t="s">
        <v>67</v>
      </c>
      <c r="F108" s="408"/>
    </row>
    <row r="109" spans="1:8" x14ac:dyDescent="0.25">
      <c r="E109" s="98"/>
      <c r="F109" s="98"/>
    </row>
    <row r="112" spans="1:8" x14ac:dyDescent="0.25">
      <c r="B112" s="408">
        <f>'Input Menu'!B50</f>
        <v>0</v>
      </c>
      <c r="C112" s="408"/>
      <c r="D112" s="408"/>
      <c r="E112" s="408"/>
      <c r="F112" s="408"/>
    </row>
    <row r="113" spans="1:6" x14ac:dyDescent="0.25">
      <c r="B113" s="408" t="s">
        <v>66</v>
      </c>
      <c r="C113" s="408"/>
      <c r="D113" s="408"/>
      <c r="E113" s="408"/>
      <c r="F113" s="408"/>
    </row>
    <row r="114" spans="1:6" ht="60" customHeight="1" x14ac:dyDescent="0.25">
      <c r="A114" s="102" t="str">
        <f>'Main Menu'!A50</f>
        <v>Option1: ER, DR, RR, NAT1</v>
      </c>
      <c r="B114" s="102"/>
      <c r="C114" s="102"/>
    </row>
  </sheetData>
  <sheetProtection password="E89B" sheet="1" objects="1" scenarios="1"/>
  <protectedRanges>
    <protectedRange sqref="E103 B103 B107 E107 B112" name="Range1"/>
  </protectedRanges>
  <customSheetViews>
    <customSheetView guid="{4A908606-4657-4E94-A24A-D00115F5FBC8}" scale="110" showPageBreaks="1" showGridLines="0" printArea="1" hiddenRows="1" hiddenColumns="1" view="pageBreakPreview">
      <selection sqref="A1:H1"/>
      <pageMargins left="0.45" right="0.45" top="1" bottom="1" header="0.3" footer="0.3"/>
      <pageSetup paperSize="5" scale="95" orientation="portrait" horizontalDpi="4294967293" verticalDpi="4294967293" r:id="rId1"/>
    </customSheetView>
  </customSheetViews>
  <mergeCells count="107">
    <mergeCell ref="B100:H100"/>
    <mergeCell ref="B101:H101"/>
    <mergeCell ref="A6:H6"/>
    <mergeCell ref="B8:D8"/>
    <mergeCell ref="A1:H1"/>
    <mergeCell ref="A2:H2"/>
    <mergeCell ref="A3:H3"/>
    <mergeCell ref="A5:H5"/>
    <mergeCell ref="F7:H7"/>
    <mergeCell ref="B7:D7"/>
    <mergeCell ref="B10:C10"/>
    <mergeCell ref="A12:A17"/>
    <mergeCell ref="E12:E17"/>
    <mergeCell ref="F12:F17"/>
    <mergeCell ref="G12:G17"/>
    <mergeCell ref="H12:H17"/>
    <mergeCell ref="H36:H41"/>
    <mergeCell ref="A18:A35"/>
    <mergeCell ref="E18:E23"/>
    <mergeCell ref="F18:F23"/>
    <mergeCell ref="G18:G23"/>
    <mergeCell ref="F8:G8"/>
    <mergeCell ref="H18:H35"/>
    <mergeCell ref="E24:E29"/>
    <mergeCell ref="F24:F29"/>
    <mergeCell ref="G24:G29"/>
    <mergeCell ref="E30:E35"/>
    <mergeCell ref="F30:F35"/>
    <mergeCell ref="G30:G35"/>
    <mergeCell ref="A36:A41"/>
    <mergeCell ref="E36:E41"/>
    <mergeCell ref="F36:F41"/>
    <mergeCell ref="G36:G41"/>
    <mergeCell ref="A42:E42"/>
    <mergeCell ref="A44:H44"/>
    <mergeCell ref="A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50:B50"/>
    <mergeCell ref="C50:D50"/>
    <mergeCell ref="E50:F50"/>
    <mergeCell ref="G50:H50"/>
    <mergeCell ref="A67:B67"/>
    <mergeCell ref="C67:D67"/>
    <mergeCell ref="E67:F67"/>
    <mergeCell ref="G67:H67"/>
    <mergeCell ref="G51:H51"/>
    <mergeCell ref="B55:D55"/>
    <mergeCell ref="E55:F55"/>
    <mergeCell ref="B56:D56"/>
    <mergeCell ref="E56:F56"/>
    <mergeCell ref="B57:D57"/>
    <mergeCell ref="E57:F57"/>
    <mergeCell ref="B58:D58"/>
    <mergeCell ref="E58:F58"/>
    <mergeCell ref="A66:H66"/>
    <mergeCell ref="C51:D51"/>
    <mergeCell ref="E78:F78"/>
    <mergeCell ref="B79:D79"/>
    <mergeCell ref="E79:F79"/>
    <mergeCell ref="B80:D80"/>
    <mergeCell ref="E80:F80"/>
    <mergeCell ref="B81:D81"/>
    <mergeCell ref="E81:F81"/>
    <mergeCell ref="B83:H86"/>
    <mergeCell ref="G78:H78"/>
    <mergeCell ref="G79:H79"/>
    <mergeCell ref="G80:H80"/>
    <mergeCell ref="G81:H81"/>
    <mergeCell ref="A9:D9"/>
    <mergeCell ref="F9:H9"/>
    <mergeCell ref="B112:F112"/>
    <mergeCell ref="B113:F113"/>
    <mergeCell ref="B104:C104"/>
    <mergeCell ref="E104:F104"/>
    <mergeCell ref="B107:C107"/>
    <mergeCell ref="E107:F107"/>
    <mergeCell ref="B108:C108"/>
    <mergeCell ref="E108:F108"/>
    <mergeCell ref="C70:D70"/>
    <mergeCell ref="A68:B68"/>
    <mergeCell ref="C68:D68"/>
    <mergeCell ref="E68:F68"/>
    <mergeCell ref="G68:H68"/>
    <mergeCell ref="A69:B69"/>
    <mergeCell ref="C69:D69"/>
    <mergeCell ref="E69:F69"/>
    <mergeCell ref="G69:H69"/>
    <mergeCell ref="B103:C103"/>
    <mergeCell ref="E103:F103"/>
    <mergeCell ref="G70:H70"/>
    <mergeCell ref="A77:H77"/>
    <mergeCell ref="B78:D78"/>
  </mergeCells>
  <conditionalFormatting sqref="C52">
    <cfRule type="iconSet" priority="1">
      <iconSet>
        <cfvo type="percent" val="0"/>
        <cfvo type="percent" val="33"/>
        <cfvo type="percent" val="67"/>
      </iconSet>
    </cfRule>
  </conditionalFormatting>
  <dataValidations count="1">
    <dataValidation allowBlank="1" showInputMessage="1" showErrorMessage="1" errorTitle="aye" sqref="B115:B1048576 B4:B5 B7:B8 B10:B113"/>
  </dataValidations>
  <pageMargins left="0.23622047244094499" right="0.23622047244094499" top="0.98425196850393704" bottom="0.98425196850393704" header="0.31496062992126" footer="0.31496062992126"/>
  <pageSetup paperSize="5" scale="95" orientation="portrait" errors="blank"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Sheet1</vt:lpstr>
      <vt:lpstr>Input Menu</vt:lpstr>
      <vt:lpstr>Maintenance</vt:lpstr>
      <vt:lpstr>Main Menu</vt:lpstr>
      <vt:lpstr>Sec. Acc1, NAT2, CR1, CSR1</vt:lpstr>
      <vt:lpstr>Sec. acc2, NAT1, CR1, CSR1</vt:lpstr>
      <vt:lpstr>Sec. acc opt2 and NAT opt2</vt:lpstr>
      <vt:lpstr>blank</vt:lpstr>
      <vt:lpstr>3Elem. ER, CR1, CSR2, NAT1</vt:lpstr>
      <vt:lpstr>2Elem. ER, CR1, CSR1, NAT2</vt:lpstr>
      <vt:lpstr>1Elem. ER, CR1, CSR1, NAT1</vt:lpstr>
      <vt:lpstr>9Elem. PR, CR1, CSR1, NAT1</vt:lpstr>
      <vt:lpstr>10Elem. PR, CR1, CSR1, NAT2</vt:lpstr>
      <vt:lpstr>4Elem. ER, CR1, CSR2, NAT2</vt:lpstr>
      <vt:lpstr>5Elem. ER, CR2, CSR1, NAT1</vt:lpstr>
      <vt:lpstr>6Elem. ER, CR2, CSR1, NAT2</vt:lpstr>
      <vt:lpstr>7Elem. ER, CR2, CSR2, NAT1</vt:lpstr>
      <vt:lpstr>8Elem. ER, CR2, CSR2, NAT2</vt:lpstr>
      <vt:lpstr>11Elem. PR, CR1, CSR2, NAT1</vt:lpstr>
      <vt:lpstr>12Elem. PR, CR1, CSR2, NAT2</vt:lpstr>
      <vt:lpstr>13Elem. PR, CR2, CSR1, NAT1</vt:lpstr>
      <vt:lpstr>14Elem. PR, CR2, CSR1, NAT2</vt:lpstr>
      <vt:lpstr>15Elem. PR, CR2, CSR2, NAT1</vt:lpstr>
      <vt:lpstr>16Elem. PR, CR2, CSR2, NAT2</vt:lpstr>
      <vt:lpstr>Document Analysis, Obs. Discuss</vt:lpstr>
      <vt:lpstr>'10Elem. PR, CR1, CSR1, NAT2'!Print_Area</vt:lpstr>
      <vt:lpstr>'11Elem. PR, CR1, CSR2, NAT1'!Print_Area</vt:lpstr>
      <vt:lpstr>'12Elem. PR, CR1, CSR2, NAT2'!Print_Area</vt:lpstr>
      <vt:lpstr>'13Elem. PR, CR2, CSR1, NAT1'!Print_Area</vt:lpstr>
      <vt:lpstr>'14Elem. PR, CR2, CSR1, NAT2'!Print_Area</vt:lpstr>
      <vt:lpstr>'15Elem. PR, CR2, CSR2, NAT1'!Print_Area</vt:lpstr>
      <vt:lpstr>'16Elem. PR, CR2, CSR2, NAT2'!Print_Area</vt:lpstr>
      <vt:lpstr>'1Elem. ER, CR1, CSR1, NAT1'!Print_Area</vt:lpstr>
      <vt:lpstr>'2Elem. ER, CR1, CSR1, NAT2'!Print_Area</vt:lpstr>
      <vt:lpstr>'3Elem. ER, CR1, CSR2, NAT1'!Print_Area</vt:lpstr>
      <vt:lpstr>'4Elem. ER, CR1, CSR2, NAT2'!Print_Area</vt:lpstr>
      <vt:lpstr>'5Elem. ER, CR2, CSR1, NAT1'!Print_Area</vt:lpstr>
      <vt:lpstr>'6Elem. ER, CR2, CSR1, NAT2'!Print_Area</vt:lpstr>
      <vt:lpstr>'7Elem. ER, CR2, CSR2, NAT1'!Print_Area</vt:lpstr>
      <vt:lpstr>'8Elem. ER, CR2, CSR2, NAT2'!Print_Area</vt:lpstr>
      <vt:lpstr>'9Elem. PR, CR1, CSR1, NAT1'!Print_Area</vt:lpstr>
      <vt:lpstr>blank!Print_Area</vt:lpstr>
      <vt:lpstr>'Document Analysis, Obs. Discuss'!Print_Area</vt:lpstr>
      <vt:lpstr>'Input Menu'!Print_Area</vt:lpstr>
      <vt:lpstr>'Main Menu'!Print_Area</vt:lpstr>
      <vt:lpstr>'Sec. acc opt2 and NAT opt2'!Print_Area</vt:lpstr>
      <vt:lpstr>'Sec. Acc1, NAT2, CR1, CSR1'!Print_Area</vt:lpstr>
      <vt:lpstr>'Sec. acc2, NAT1, CR1, CSR1'!Print_Area</vt:lpstr>
      <vt:lpstr>Sheet1!Print_Area</vt:lpstr>
      <vt:lpstr>'Document Analysis, Obs. Discuss'!Print_Titles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ayen</dc:creator>
  <cp:lastModifiedBy>ACMS5</cp:lastModifiedBy>
  <cp:lastPrinted>2018-07-01T16:21:47Z</cp:lastPrinted>
  <dcterms:created xsi:type="dcterms:W3CDTF">2015-07-20T23:01:46Z</dcterms:created>
  <dcterms:modified xsi:type="dcterms:W3CDTF">2018-07-01T16:22:53Z</dcterms:modified>
</cp:coreProperties>
</file>